
<file path=[Content_Types].xml><?xml version="1.0" encoding="utf-8"?>
<Types xmlns="http://schemas.openxmlformats.org/package/2006/content-types">
  <Override PartName="/_rels/.rels" ContentType="application/vnd.openxmlformats-package.relationships+xml"/>
  <Override PartName="/xl/_rels/workbook.xml.rels" ContentType="application/vnd.openxmlformats-package.relationships+xml"/>
  <Override PartName="/xl/media/image37.jpeg" ContentType="image/jpeg"/>
  <Override PartName="/xl/media/image226.png" ContentType="image/png"/>
  <Override PartName="/xl/media/image215.png" ContentType="image/png"/>
  <Override PartName="/xl/media/image119.jpeg" ContentType="image/jpeg"/>
  <Override PartName="/xl/media/image204.png" ContentType="image/png"/>
  <Override PartName="/xl/media/image118.png" ContentType="image/png"/>
  <Override PartName="/xl/media/image194.jpeg" ContentType="image/jpeg"/>
  <Override PartName="/xl/media/image107.png" ContentType="image/png"/>
  <Override PartName="/xl/media/image39.png" ContentType="image/png"/>
  <Override PartName="/xl/media/image28.png" ContentType="image/png"/>
  <Override PartName="/xl/media/image2.jpeg" ContentType="image/jpeg"/>
  <Override PartName="/xl/media/image185.png" ContentType="image/png"/>
  <Override PartName="/xl/media/image17.png" ContentType="image/png"/>
  <Override PartName="/xl/media/image141.png" ContentType="image/png"/>
  <Override PartName="/xl/media/image84.png" ContentType="image/png"/>
  <Override PartName="/xl/media/image54.jpeg" ContentType="image/jpeg"/>
  <Override PartName="/xl/media/image130.png" ContentType="image/png"/>
  <Override PartName="/xl/media/image73.png" ContentType="image/png"/>
  <Override PartName="/xl/media/image67.jpeg" ContentType="image/jpeg"/>
  <Override PartName="/xl/media/image51.png" ContentType="image/png"/>
  <Override PartName="/xl/media/image260.jpeg" ContentType="image/jpeg"/>
  <Override PartName="/xl/media/image152.jpeg" ContentType="image/jpeg"/>
  <Override PartName="/xl/media/image244.jpeg" ContentType="image/jpeg"/>
  <Override PartName="/xl/media/image136.jpeg" ContentType="image/jpeg"/>
  <Override PartName="/xl/media/image247.png" ContentType="image/png"/>
  <Override PartName="/xl/media/image236.png" ContentType="image/png"/>
  <Override PartName="/xl/media/image225.png" ContentType="image/png"/>
  <Override PartName="/xl/media/image214.png" ContentType="image/png"/>
  <Override PartName="/xl/media/image128.png" ContentType="image/png"/>
  <Override PartName="/xl/media/image203.png" ContentType="image/png"/>
  <Override PartName="/xl/media/image123.jpeg" ContentType="image/jpeg"/>
  <Override PartName="/xl/media/image106.png" ContentType="image/png"/>
  <Override PartName="/xl/media/image49.png" ContentType="image/png"/>
  <Override PartName="/xl/media/image38.png" ContentType="image/png"/>
  <Override PartName="/xl/media/image3.jpeg" ContentType="image/jpeg"/>
  <Override PartName="/xl/media/image195.png" ContentType="image/png"/>
  <Override PartName="/xl/media/image27.png" ContentType="image/png"/>
  <Override PartName="/xl/media/image16.png" ContentType="image/png"/>
  <Override PartName="/xl/media/image173.png" ContentType="image/png"/>
  <Override PartName="/xl/media/image162.png" ContentType="image/png"/>
  <Override PartName="/xl/media/image55.jpeg" ContentType="image/jpeg"/>
  <Override PartName="/xl/media/image140.png" ContentType="image/png"/>
  <Override PartName="/xl/media/image83.png" ContentType="image/png"/>
  <Override PartName="/xl/media/image72.png" ContentType="image/png"/>
  <Override PartName="/xl/media/image261.jpeg" ContentType="image/jpeg"/>
  <Override PartName="/xl/media/image50.png" ContentType="image/png"/>
  <Override PartName="/xl/media/image153.jpeg" ContentType="image/jpeg"/>
  <Override PartName="/xl/media/image124.jpeg" ContentType="image/jpeg"/>
  <Override PartName="/xl/media/image245.jpeg" ContentType="image/jpeg"/>
  <Override PartName="/xl/media/image26.jpeg" ContentType="image/jpeg"/>
  <Override PartName="/xl/media/image257.png" ContentType="image/png"/>
  <Override PartName="/xl/media/image137.jpeg" ContentType="image/jpeg"/>
  <Override PartName="/xl/media/image258.jpeg" ContentType="image/jpeg"/>
  <Override PartName="/xl/media/image246.png" ContentType="image/png"/>
  <Override PartName="/xl/media/image235.png" ContentType="image/png"/>
  <Override PartName="/xl/media/image149.png" ContentType="image/png"/>
  <Override PartName="/xl/media/image111.jpeg" ContentType="image/jpeg"/>
  <Override PartName="/xl/media/image138.png" ContentType="image/png"/>
  <Override PartName="/xl/media/image127.png" ContentType="image/png"/>
  <Override PartName="/xl/media/image196.jpeg" ContentType="image/jpeg"/>
  <Override PartName="/xl/media/image202.png" ContentType="image/png"/>
  <Override PartName="/xl/media/image216.jpeg" ContentType="image/jpeg"/>
  <Override PartName="/xl/media/image105.png" ContentType="image/png"/>
  <Override PartName="/xl/media/image48.png" ContentType="image/png"/>
  <Override PartName="/xl/media/image183.jpeg" ContentType="image/jpeg"/>
  <Override PartName="/xl/media/image15.png" ContentType="image/png"/>
  <Override PartName="/xl/media/image172.png" ContentType="image/png"/>
  <Override PartName="/xl/media/image85.jpeg" ContentType="image/jpeg"/>
  <Override PartName="/xl/media/image161.png" ContentType="image/png"/>
  <Override PartName="/xl/media/image56.jpeg" ContentType="image/jpeg"/>
  <Override PartName="/xl/media/image167.jpeg" ContentType="image/jpeg"/>
  <Override PartName="/xl/media/image150.png" ContentType="image/png"/>
  <Override PartName="/xl/media/image69.jpeg" ContentType="image/jpeg"/>
  <Override PartName="/xl/media/image71.png" ContentType="image/png"/>
  <Override PartName="/xl/media/image43.jpeg" ContentType="image/jpeg"/>
  <Override PartName="/xl/media/image1.png" ContentType="image/png"/>
  <Override PartName="/xl/media/image122.wmf" ContentType="image/x-wmf"/>
  <Override PartName="/xl/media/image259.jpeg" ContentType="image/jpeg"/>
  <Override PartName="/xl/media/image220.jpeg" ContentType="image/jpeg"/>
  <Override PartName="/xl/media/image256.png" ContentType="image/png"/>
  <Override PartName="/xl/media/image159.png" ContentType="image/png"/>
  <Override PartName="/xl/media/image112.jpeg" ContentType="image/jpeg"/>
  <Override PartName="/xl/media/image148.png" ContentType="image/png"/>
  <Override PartName="/xl/media/image197.jpeg" ContentType="image/jpeg"/>
  <Override PartName="/xl/media/image126.png" ContentType="image/png"/>
  <Override PartName="/xl/media/image201.png" ContentType="image/png"/>
  <Override PartName="/xl/media/image47.png" ContentType="image/png"/>
  <Override PartName="/xl/media/image109.jpeg" ContentType="image/jpeg"/>
  <Override PartName="/xl/media/image36.png" ContentType="image/png"/>
  <Override PartName="/xl/media/image184.jpeg" ContentType="image/jpeg"/>
  <Override PartName="/xl/media/image25.png" ContentType="image/png"/>
  <Override PartName="/xl/media/image182.png" ContentType="image/png"/>
  <Override PartName="/xl/media/image14.png" ContentType="image/png"/>
  <Override PartName="/xl/media/image171.png" ContentType="image/png"/>
  <Override PartName="/xl/media/image57.jpeg" ContentType="image/jpeg"/>
  <Override PartName="/xl/media/image60.jpeg" ContentType="image/jpeg"/>
  <Override PartName="/xl/media/image70.png" ContentType="image/png"/>
  <Override PartName="/xl/media/image139.jpeg" ContentType="image/jpeg"/>
  <Override PartName="/xl/media/image221.jpeg" ContentType="image/jpeg"/>
  <Override PartName="/xl/media/image255.png" ContentType="image/png"/>
  <Override PartName="/xl/media/image113.jpeg" ContentType="image/jpeg"/>
  <Override PartName="/xl/media/image169.png" ContentType="image/png"/>
  <Override PartName="/xl/media/image234.jpeg" ContentType="image/jpeg"/>
  <Override PartName="/xl/media/image233.png" ContentType="image/png"/>
  <Override PartName="/xl/media/image147.png" ContentType="image/png"/>
  <Override PartName="/xl/media/image198.jpeg" ContentType="image/jpeg"/>
  <Override PartName="/xl/media/image90.jpeg" ContentType="image/jpeg"/>
  <Override PartName="/xl/media/image218.jpeg" ContentType="image/jpeg"/>
  <Override PartName="/xl/media/image211.png" ContentType="image/png"/>
  <Override PartName="/xl/media/image6.jpeg" ContentType="image/jpeg"/>
  <Override PartName="/xl/media/image125.png" ContentType="image/png"/>
  <Override PartName="/xl/media/image200.png" ContentType="image/png"/>
  <Override PartName="/xl/media/image9.png" ContentType="image/png"/>
  <Override PartName="/xl/media/image103.png" ContentType="image/png"/>
  <Override PartName="/xl/media/image46.png" ContentType="image/png"/>
  <Override PartName="/xl/media/image35.png" ContentType="image/png"/>
  <Override PartName="/xl/media/image87.jpeg" ContentType="image/jpeg"/>
  <Override PartName="/xl/media/image24.png" ContentType="image/png"/>
  <Override PartName="/xl/media/image205.jpeg" ContentType="image/jpeg"/>
  <Override PartName="/xl/media/image181.png" ContentType="image/png"/>
  <Override PartName="/xl/media/image58.jpeg" ContentType="image/jpeg"/>
  <Override PartName="/xl/media/image13.png" ContentType="image/png"/>
  <Override PartName="/xl/media/image170.png" ContentType="image/png"/>
  <Override PartName="/xl/media/image61.jpeg" ContentType="image/jpeg"/>
  <Override PartName="/xl/media/image29.jpeg" ContentType="image/jpeg"/>
  <Override PartName="/xl/media/image120.wmf" ContentType="image/x-wmf"/>
  <Override PartName="/xl/media/image32.jpeg" ContentType="image/jpeg"/>
  <Override PartName="/xl/media/image222.jpeg" ContentType="image/jpeg"/>
  <Override PartName="/xl/media/image114.jpeg" ContentType="image/jpeg"/>
  <Override PartName="/xl/media/image179.png" ContentType="image/png"/>
  <Override PartName="/xl/media/image254.png" ContentType="image/png"/>
  <Override PartName="/xl/media/image168.png" ContentType="image/png"/>
  <Override PartName="/xl/media/image157.png" ContentType="image/png"/>
  <Override PartName="/xl/media/image232.png" ContentType="image/png"/>
  <Override PartName="/xl/media/image91.jpeg" ContentType="image/jpeg"/>
  <Override PartName="/xl/media/image89.png" ContentType="image/png"/>
  <Override PartName="/xl/media/image135.png" ContentType="image/png"/>
  <Override PartName="/xl/media/image78.png" ContentType="image/png"/>
  <Override PartName="/xl/media/image75.jpeg" ContentType="image/jpeg"/>
  <Override PartName="/xl/media/image8.png" ContentType="image/png"/>
  <Override PartName="/xl/media/image186.jpeg" ContentType="image/jpeg"/>
  <Override PartName="/xl/media/image102.png" ContentType="image/png"/>
  <Override PartName="/xl/media/image45.png" ContentType="image/png"/>
  <Override PartName="/xl/media/image88.jpeg" ContentType="image/jpeg"/>
  <Override PartName="/xl/media/image59.jpeg" ContentType="image/jpeg"/>
  <Override PartName="/xl/media/image160.jpeg" ContentType="image/jpeg"/>
  <Override PartName="/xl/media/image23.png" ContentType="image/png"/>
  <Override PartName="/xl/media/image62.jpeg" ContentType="image/jpeg"/>
  <Override PartName="/xl/media/image12.png" ContentType="image/png"/>
  <Override PartName="/xl/media/image219.png" ContentType="image/png"/>
  <Override PartName="/xl/media/image208.png" ContentType="image/png"/>
  <Override PartName="/xl/media/image20.jpeg" ContentType="image/jpeg"/>
  <Override PartName="/xl/media/image131.jpeg" ContentType="image/jpeg"/>
  <Override PartName="/xl/media/image223.jpeg" ContentType="image/jpeg"/>
  <Override PartName="/xl/media/image115.jpeg" ContentType="image/jpeg"/>
  <Override PartName="/xl/media/image178.png" ContentType="image/png"/>
  <Override PartName="/xl/media/image242.png" ContentType="image/png"/>
  <Override PartName="/xl/media/image92.jpeg" ContentType="image/jpeg"/>
  <Override PartName="/xl/media/image210.jpeg" ContentType="image/jpeg"/>
  <Override PartName="/xl/media/image156.png" ContentType="image/png"/>
  <Override PartName="/xl/media/image99.png" ContentType="image/png"/>
  <Override PartName="/xl/media/image231.png" ContentType="image/png"/>
  <Override PartName="/xl/media/image145.png" ContentType="image/png"/>
  <Override PartName="/xl/media/image134.png" ContentType="image/png"/>
  <Override PartName="/xl/media/image7.png" ContentType="image/png"/>
  <Override PartName="/xl/media/image101.png" ContentType="image/png"/>
  <Override PartName="/xl/media/image44.png" ContentType="image/png"/>
  <Override PartName="/xl/media/image33.png" ContentType="image/png"/>
  <Override PartName="/xl/media/image190.png" ContentType="image/png"/>
  <Override PartName="/xl/media/image63.jpeg" ContentType="image/jpeg"/>
  <Override PartName="/xl/media/image11.png" ContentType="image/png"/>
  <Override PartName="/xl/media/image174.jpeg" ContentType="image/jpeg"/>
  <Override PartName="/xl/media/image158.jpeg" ContentType="image/jpeg"/>
  <Override PartName="/xl/media/image229.png" ContentType="image/png"/>
  <Override PartName="/xl/media/image240.jpeg" ContentType="image/jpeg"/>
  <Override PartName="/xl/media/image129.jpeg" ContentType="image/jpeg"/>
  <Override PartName="/xl/media/image207.png" ContentType="image/png"/>
  <Override PartName="/xl/media/image253.jpeg" ContentType="image/jpeg"/>
  <Override PartName="/xl/media/image34.jpeg" ContentType="image/jpeg"/>
  <Override PartName="/xl/media/image224.jpeg" ContentType="image/jpeg"/>
  <Override PartName="/xl/media/image199.png" ContentType="image/png"/>
  <Override PartName="/xl/media/image188.png" ContentType="image/png"/>
  <Override PartName="/xl/media/image263.png" ContentType="image/png"/>
  <Override PartName="/xl/media/image191.jpeg" ContentType="image/jpeg"/>
  <Override PartName="/xl/media/image177.png" ContentType="image/png"/>
  <Override PartName="/xl/media/image93.jpeg" ContentType="image/jpeg"/>
  <Override PartName="/xl/media/image252.png" ContentType="image/png"/>
  <Override PartName="/xl/media/image166.png" ContentType="image/png"/>
  <Override PartName="/xl/media/image241.png" ContentType="image/png"/>
  <Override PartName="/xl/media/image155.png" ContentType="image/png"/>
  <Override PartName="/xl/media/image98.png" ContentType="image/png"/>
  <Override PartName="/xl/media/image230.png" ContentType="image/png"/>
  <Override PartName="/xl/media/image144.png" ContentType="image/png"/>
  <Override PartName="/xl/media/image77.jpeg" ContentType="image/jpeg"/>
  <Override PartName="/xl/media/image76.png" ContentType="image/png"/>
  <Override PartName="/xl/media/image133.png" ContentType="image/png"/>
  <Override PartName="/xl/media/image80.jpeg" ContentType="image/jpeg"/>
  <Override PartName="/xl/media/image100.png" ContentType="image/png"/>
  <Override PartName="/xl/media/image116.wmf" ContentType="image/x-wmf"/>
  <Override PartName="/xl/media/image64.jpeg" ContentType="image/jpeg"/>
  <Override PartName="/xl/media/image21.png" ContentType="image/png"/>
  <Override PartName="/xl/media/image146.jpeg" ContentType="image/jpeg"/>
  <Override PartName="/xl/media/image239.png" ContentType="image/png"/>
  <Override PartName="/xl/media/image228.png" ContentType="image/png"/>
  <Override PartName="/xl/media/image22.jpeg" ContentType="image/jpeg"/>
  <Override PartName="/xl/media/image217.png" ContentType="image/png"/>
  <Override PartName="/xl/media/image206.png" ContentType="image/png"/>
  <Override PartName="/xl/media/image117.jpeg" ContentType="image/jpeg"/>
  <Override PartName="/xl/media/image19.jpeg" ContentType="image/jpeg"/>
  <Override PartName="/xl/media/image192.jpeg" ContentType="image/jpeg"/>
  <Override PartName="/xl/media/image187.png" ContentType="image/png"/>
  <Override PartName="/xl/media/image262.png" ContentType="image/png"/>
  <Override PartName="/xl/media/image94.jpeg" ContentType="image/jpeg"/>
  <Override PartName="/xl/media/image212.jpeg" ContentType="image/jpeg"/>
  <Override PartName="/xl/media/image176.png" ContentType="image/png"/>
  <Override PartName="/xl/media/image251.png" ContentType="image/png"/>
  <Override PartName="/xl/media/image165.png" ContentType="image/png"/>
  <Override PartName="/xl/media/image104.jpeg" ContentType="image/jpeg"/>
  <Override PartName="/xl/media/image154.png" ContentType="image/png"/>
  <Override PartName="/xl/media/image97.png" ContentType="image/png"/>
  <Override PartName="/xl/media/image143.png" ContentType="image/png"/>
  <Override PartName="/xl/media/image86.png" ContentType="image/png"/>
  <Override PartName="/xl/media/image189.jpeg" ContentType="image/jpeg"/>
  <Override PartName="/xl/media/image132.png" ContentType="image/png"/>
  <Override PartName="/xl/media/image81.jpeg" ContentType="image/jpeg"/>
  <Override PartName="/xl/media/image209.jpeg" ContentType="image/jpeg"/>
  <Override PartName="/xl/media/image110.png" ContentType="image/png"/>
  <Override PartName="/xl/media/image5.png" ContentType="image/png"/>
  <Override PartName="/xl/media/image163.jpeg" ContentType="image/jpeg"/>
  <Override PartName="/xl/media/image65.jpeg" ContentType="image/jpeg"/>
  <Override PartName="/xl/media/image42.png" ContentType="image/png"/>
  <Override PartName="/xl/media/image31.png" ContentType="image/png"/>
  <Override PartName="/xl/media/image249.png" ContentType="image/png"/>
  <Override PartName="/xl/media/image238.png" ContentType="image/png"/>
  <Override PartName="/xl/media/image227.png" ContentType="image/png"/>
  <Override PartName="/xl/media/image108.png" ContentType="image/png"/>
  <Override PartName="/xl/media/image10.jpeg" ContentType="image/jpeg"/>
  <Override PartName="/xl/media/image193.jpeg" ContentType="image/jpeg"/>
  <Override PartName="/xl/media/image121.jpeg" ContentType="image/jpeg"/>
  <Override PartName="/xl/media/image95.jpeg" ContentType="image/jpeg"/>
  <Override PartName="/xl/media/image213.jpeg" ContentType="image/jpeg"/>
  <Override PartName="/xl/media/image18.png" ContentType="image/png"/>
  <Override PartName="/xl/media/image175.png" ContentType="image/png"/>
  <Override PartName="/xl/media/image250.png" ContentType="image/png"/>
  <Override PartName="/xl/media/image79.jpeg" ContentType="image/jpeg"/>
  <Override PartName="/xl/media/image96.png" ContentType="image/png"/>
  <Override PartName="/xl/media/image180.jpeg" ContentType="image/jpeg"/>
  <Override PartName="/xl/media/image82.jpeg" ContentType="image/jpeg"/>
  <Override PartName="/xl/media/image142.png" ContentType="image/png"/>
  <Override PartName="/xl/media/image53.jpeg" ContentType="image/jpeg"/>
  <Override PartName="/xl/media/image74.png" ContentType="image/png"/>
  <Override PartName="/xl/media/image164.jpeg" ContentType="image/jpeg"/>
  <Override PartName="/xl/media/image66.jpeg" ContentType="image/jpeg"/>
  <Override PartName="/xl/media/image52.png" ContentType="image/png"/>
  <Override PartName="/xl/media/image4.png" ContentType="image/png"/>
  <Override PartName="/xl/media/image68.wmf" ContentType="image/x-wmf"/>
  <Override PartName="/xl/media/image41.png" ContentType="image/png"/>
  <Override PartName="/xl/media/image30.png" ContentType="image/png"/>
  <Override PartName="/xl/media/image40.jpeg" ContentType="image/jpeg"/>
  <Override PartName="/xl/media/image151.jpeg" ContentType="image/jpeg"/>
  <Override PartName="/xl/media/image243.jpeg" ContentType="image/jpeg"/>
  <Override PartName="/xl/media/image248.png" ContentType="image/png"/>
  <Override PartName="/xl/media/image237.png" ContentType="image/png"/>
  <Override PartName="/xl/worksheets/sheet9.xml" ContentType="application/vnd.openxmlformats-officedocument.spreadsheetml.worksheet+xml"/>
  <Override PartName="/xl/worksheets/sheet10.xml" ContentType="application/vnd.openxmlformats-officedocument.spreadsheetml.worksheet+xml"/>
  <Override PartName="/xl/worksheets/sheet4.xml" ContentType="application/vnd.openxmlformats-officedocument.spreadsheetml.worksheet+xml"/>
  <Override PartName="/xl/worksheets/sheet8.xml" ContentType="application/vnd.openxmlformats-officedocument.spreadsheetml.worksheet+xml"/>
  <Override PartName="/xl/worksheets/sheet3.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12.xml.rels" ContentType="application/vnd.openxmlformats-package.relationships+xml"/>
  <Override PartName="/xl/worksheets/_rels/sheet6.xml.rels" ContentType="application/vnd.openxmlformats-package.relationships+xml"/>
  <Override PartName="/xl/worksheets/_rels/sheet11.xml.rels" ContentType="application/vnd.openxmlformats-package.relationships+xml"/>
  <Override PartName="/xl/worksheets/_rels/sheet5.xml.rels" ContentType="application/vnd.openxmlformats-package.relationships+xml"/>
  <Override PartName="/xl/worksheets/_rels/sheet10.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sheet7.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11.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_rels/drawing4.xml.rels" ContentType="application/vnd.openxmlformats-package.relationships+xml"/>
  <Override PartName="/xl/drawings/_rels/drawing3.xml.rels" ContentType="application/vnd.openxmlformats-package.relationships+xml"/>
  <Override PartName="/xl/drawings/_rels/drawing12.xml.rels" ContentType="application/vnd.openxmlformats-package.relationships+xml"/>
  <Override PartName="/xl/drawings/_rels/drawing2.xml.rels" ContentType="application/vnd.openxmlformats-package.relationships+xml"/>
  <Override PartName="/xl/drawings/_rels/drawing11.xml.rels" ContentType="application/vnd.openxmlformats-package.relationships+xml"/>
  <Override PartName="/xl/drawings/_rels/drawing9.xml.rels" ContentType="application/vnd.openxmlformats-package.relationships+xml"/>
  <Override PartName="/xl/drawings/_rels/drawing1.xml.rels" ContentType="application/vnd.openxmlformats-package.relationships+xml"/>
  <Override PartName="/xl/drawings/_rels/drawing10.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drawing4.xml" ContentType="application/vnd.openxmlformats-officedocument.drawing+xml"/>
  <Override PartName="/xl/drawings/drawing8.xml" ContentType="application/vnd.openxmlformats-officedocument.drawing+xml"/>
  <Override PartName="/xl/drawings/drawing3.xml" ContentType="application/vnd.openxmlformats-officedocument.drawing+xml"/>
  <Override PartName="/xl/drawings/drawing12.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activeTab="10" firstSheet="0" showHorizontalScroll="true" showSheetTabs="true" showVerticalScroll="true" tabRatio="820" windowHeight="8192" windowWidth="16384" xWindow="0" yWindow="0"/>
  </bookViews>
  <sheets>
    <sheet name="АКЦИЯ!!!" sheetId="1" state="visible" r:id="rId2"/>
    <sheet name="NOVIcam CCTV" sheetId="2" state="hidden" r:id="rId3"/>
    <sheet name="AHD" sheetId="3" state="hidden" r:id="rId4"/>
    <sheet name="HD-TVI" sheetId="4" state="visible" r:id="rId5"/>
    <sheet name="IP" sheetId="5" state="visible" r:id="rId6"/>
    <sheet name="HD-SDI" sheetId="6" state="hidden" r:id="rId7"/>
    <sheet name="Микрофоны" sheetId="7" state="hidden" r:id="rId8"/>
    <sheet name="Домофоны и вызывные панели" sheetId="8" state="hidden" r:id="rId9"/>
    <sheet name="аксессуары" sheetId="9" state="hidden" r:id="rId10"/>
    <sheet name="комплекты видеонаблюдения" sheetId="10" state="hidden" r:id="rId11"/>
    <sheet name="PV-LINK" sheetId="11" state="visible" r:id="rId12"/>
    <sheet name="HDD и NAS" sheetId="12" state="hidden" r:id="rId13"/>
  </sheets>
  <definedNames>
    <definedName function="false" hidden="false" localSheetId="2" name="_xlnm.Print_Area" vbProcedure="false"/>
    <definedName function="false" hidden="false" localSheetId="2" name="_xlnm.Print_Titles" vbProcedure="false"/>
    <definedName function="false" hidden="false" localSheetId="5" name="_xlnm.Print_Area" vbProcedure="false"/>
    <definedName function="false" hidden="false" localSheetId="5" name="_xlnm.Print_Titles" vbProcedure="false"/>
    <definedName function="false" hidden="false" localSheetId="3" name="_xlnm.Print_Area" vbProcedure="false"/>
    <definedName function="false" hidden="false" localSheetId="3" name="_xlnm.Print_Titles" vbProcedure="false"/>
    <definedName function="false" hidden="false" localSheetId="11" name="_xlnm.Print_Area" vbProcedure="false"/>
    <definedName function="false" hidden="false" localSheetId="11" name="_xlnm.Print_Titles" vbProcedure="false"/>
    <definedName function="false" hidden="false" localSheetId="4" name="_xlnm.Print_Area" vbProcedure="false"/>
    <definedName function="false" hidden="false" localSheetId="4" name="_xlnm.Print_Titles" vbProcedure="false"/>
    <definedName function="false" hidden="false" localSheetId="1" name="_xlnm.Print_Area" vbProcedure="false"/>
    <definedName function="false" hidden="false" localSheetId="1" name="_xlnm.Print_Titles" vbProcedure="false"/>
    <definedName function="false" hidden="false" localSheetId="10" name="_xlnm.Print_Area" vbProcedure="false"/>
    <definedName function="false" hidden="false" localSheetId="8" name="_xlnm.Print_Area" vbProcedure="false"/>
    <definedName function="false" hidden="false" localSheetId="8" name="_xlnm.Print_Titles" vbProcedure="false"/>
    <definedName function="false" hidden="false" localSheetId="0" name="_xlnm.Print_Area" vbProcedure="false"/>
    <definedName function="false" hidden="false" localSheetId="0" name="_xlnm.Print_Titles" vbProcedure="false"/>
    <definedName function="false" hidden="false" localSheetId="7" name="_xlnm.Print_Area" vbProcedure="false"/>
    <definedName function="false" hidden="false" localSheetId="7" name="_xlnm.Print_Titles" vbProcedure="false"/>
    <definedName function="false" hidden="false" localSheetId="9" name="_xlnm.Print_Area" vbProcedure="false"/>
    <definedName function="false" hidden="false" localSheetId="9" name="_xlnm.Print_Titles" vbProcedure="false"/>
    <definedName function="false" hidden="false" localSheetId="6" name="_xlnm.Print_Area" vbProcedure="false"/>
    <definedName function="false" hidden="false" localSheetId="6" name="_xlnm.Print_Titles" vbProcedure="false"/>
    <definedName function="false" hidden="false" name="_xlnm.Print_Area" vbProcedure="false">AHD!$A$1:$M$37</definedName>
    <definedName function="false" hidden="false" name="_xlnm.Print_Area_1" vbProcedure="false">'HDD и NAS'!$A$1:$M$14</definedName>
    <definedName function="false" hidden="false" name="_xlnm.Print_Area_10" vbProcedure="false">'комплекты видеонаблюдения'!$A$1:$M$7</definedName>
    <definedName function="false" hidden="false" name="_xlnm.Print_Area_11" vbProcedure="false">Микрофоны!$A$1:$M$7</definedName>
    <definedName function="false" hidden="false" name="_xlnm.Print_Area_2" vbProcedure="false">'HD-SDI'!$A$1:$M$22</definedName>
    <definedName function="false" hidden="false" name="_xlnm.Print_Area_3" vbProcedure="false">'HD-TVI'!$A$1:$M$71</definedName>
    <definedName function="false" hidden="false" name="_xlnm.Print_Area_4" vbProcedure="false">IP!$A$1:$P$114</definedName>
    <definedName function="false" hidden="false" name="_xlnm.Print_Area_5" vbProcedure="false">'NOVIcam CCTV'!$A$1:$M$20</definedName>
    <definedName function="false" hidden="false" name="_xlnm.Print_Area_6" vbProcedure="false">'PV-LINK'!$A$1:$L$51</definedName>
    <definedName function="false" hidden="false" name="_xlnm.Print_Area_7" vbProcedure="false">аксессуары!$A$1:$M$11</definedName>
    <definedName function="false" hidden="false" name="_xlnm.Print_Area_8" vbProcedure="false">'АКЦИЯ!!!'!$A$1:$L$10</definedName>
    <definedName function="false" hidden="false" name="_xlnm.Print_Area_9" vbProcedure="false">'Домофоны и вызывные панели'!$A$1:$M$25</definedName>
    <definedName function="false" hidden="false" name="_xlnm.Print_Titles" vbProcedure="false">AHD!$1:$2</definedName>
    <definedName function="false" hidden="false" name="_xlnm.Print_Titles_1" vbProcedure="false">'HDD и NAS'!$1:$2</definedName>
    <definedName function="false" hidden="false" name="_xlnm.Print_Titles_10" vbProcedure="false">Микрофоны!$1:$2</definedName>
    <definedName function="false" hidden="false" name="_xlnm.Print_Titles_2" vbProcedure="false">'HD-SDI'!$1:$2</definedName>
    <definedName function="false" hidden="false" name="_xlnm.Print_Titles_3" vbProcedure="false">'HD-TVI'!$1:$2</definedName>
    <definedName function="false" hidden="false" name="_xlnm.Print_Titles_4" vbProcedure="false">IP!$1:$2</definedName>
    <definedName function="false" hidden="false" name="_xlnm.Print_Titles_5" vbProcedure="false">'NOVIcam CCTV'!$1:$2</definedName>
    <definedName function="false" hidden="false" name="_xlnm.Print_Titles_6" vbProcedure="false">аксессуары!$1:$2</definedName>
    <definedName function="false" hidden="false" name="_xlnm.Print_Titles_7" vbProcedure="false">'АКЦИЯ!!!'!$1:$2</definedName>
    <definedName function="false" hidden="false" name="_xlnm.Print_Titles_8" vbProcedure="false">'Домофоны и вызывные панели'!$1:$2</definedName>
    <definedName function="false" hidden="false" name="_xlnm.Print_Titles_9" vbProcedure="false">'комплекты видеонаблюдения'!$1:$2</definedName>
  </definedNames>
  <calcPr iterateCount="100" refMode="A1" iterate="false" iterateDelta="0.0001"/>
</workbook>
</file>

<file path=xl/sharedStrings.xml><?xml version="1.0" encoding="utf-8"?>
<sst xmlns="http://schemas.openxmlformats.org/spreadsheetml/2006/main" count="1385" uniqueCount="670">
  <si>
    <t>ТОО "НОВИКАМ"      </t>
  </si>
  <si>
    <t>цена</t>
  </si>
  <si>
    <t>инсталятор</t>
  </si>
  <si>
    <t>Алматы:  (727) 313-15-03 
E-mail: opt@novicam.kz   Сайт:  www.novicam.kz</t>
  </si>
  <si>
    <t>ВНИМАНИЕ!!! КОЛИЧЕСТВО АКЦИОННОГО ТОВАРА ОГРАНИЧЕНО!!!</t>
  </si>
  <si>
    <t>Специальное предложение! NOVIcam PRO NC22VPR с ИНЖЕКТОРОМ PoE</t>
  </si>
  <si>
    <r>
      <t xml:space="preserve">Антивандальная IP камера 1080р с WDR120 Дб + MicroSD 64Гб +PoE инжектор
</t>
    </r>
    <r>
      <rPr>
        <rFont val="Arial"/>
        <charset val="204"/>
        <family val="2"/>
        <b val="true"/>
        <sz val="12"/>
      </rPr>
      <t xml:space="preserve">
</t>
    </r>
    <r>
      <rPr>
        <rFont val="Arial"/>
        <charset val="204"/>
        <family val="2"/>
        <b val="true"/>
        <color rgb="00FF0000"/>
        <sz val="12"/>
      </rPr>
      <t xml:space="preserve">- Матрица 1/2.8" 2.1 Mpix SONY Progressive Scan CMOS
</t>
    </r>
    <r>
      <rPr>
        <rFont val="Arial"/>
        <charset val="204"/>
        <family val="2"/>
        <sz val="12"/>
      </rPr>
      <t xml:space="preserve">
</t>
    </r>
    <r>
      <rPr>
        <rFont val="Arial"/>
        <charset val="204"/>
        <family val="2"/>
        <b val="true"/>
        <color rgb="00FF0000"/>
        <sz val="12"/>
      </rPr>
      <t xml:space="preserve">- Супер-антивандальный корпус IK10</t>
    </r>
    <r>
      <rPr>
        <rFont val="Arial"/>
        <charset val="204"/>
        <family val="2"/>
        <color rgb="00FF0000"/>
        <sz val="12"/>
      </rPr>
      <t xml:space="preserve"> </t>
    </r>
    <r>
      <rPr>
        <rFont val="Arial"/>
        <charset val="204"/>
        <family val="2"/>
        <sz val="12"/>
      </rPr>
      <t xml:space="preserve">выдержит даже очень сильные удары
</t>
    </r>
    <r>
      <rPr>
        <rFont val="Arial"/>
        <charset val="204"/>
        <family val="2"/>
        <b val="true"/>
        <color rgb="00FF0000"/>
        <sz val="12"/>
      </rPr>
      <t xml:space="preserve">- Широчайший угол обзора 120°</t>
    </r>
    <r>
      <rPr>
        <rFont val="Arial"/>
        <charset val="204"/>
        <family val="2"/>
        <sz val="12"/>
      </rPr>
      <t xml:space="preserve"> получается благодаря использованию большой матрицы 1/2.8 и объектива 2,8мм
</t>
    </r>
    <r>
      <rPr>
        <rFont val="Arial"/>
        <charset val="204"/>
        <family val="2"/>
        <b val="true"/>
        <color rgb="00FF0000"/>
        <sz val="12"/>
      </rPr>
      <t xml:space="preserve">
- Ультра широкий динамический диапазон WDR 120Дб</t>
    </r>
    <r>
      <rPr>
        <rFont val="Arial"/>
        <charset val="204"/>
        <family val="2"/>
        <sz val="12"/>
      </rPr>
      <t xml:space="preserve"> позволяет получить великолепное изображения при сложном освещении и в условиях засветки
</t>
    </r>
    <r>
      <rPr>
        <rFont val="Arial"/>
        <charset val="204"/>
        <family val="2"/>
        <b val="true"/>
        <color rgb="00FF0000"/>
        <sz val="12"/>
      </rPr>
      <t xml:space="preserve">-</t>
    </r>
    <r>
      <rPr>
        <rFont val="Arial"/>
        <charset val="204"/>
        <family val="2"/>
        <sz val="12"/>
      </rPr>
      <t xml:space="preserve"> </t>
    </r>
    <r>
      <rPr>
        <rFont val="Arial"/>
        <charset val="204"/>
        <family val="2"/>
        <b val="true"/>
        <color rgb="00FF0000"/>
        <sz val="12"/>
      </rPr>
      <t xml:space="preserve">Карта памяти MicroSD 64 Гб в комплекте</t>
    </r>
    <r>
      <rPr>
        <rFont val="Arial"/>
        <charset val="204"/>
        <family val="2"/>
        <sz val="12"/>
      </rPr>
      <t xml:space="preserve">, что позволяет вести запись напрямую на камеру и тем самым избежать потери важных данный в случае сбоя в сети
</t>
    </r>
    <r>
      <rPr>
        <rFont val="Arial"/>
        <charset val="204"/>
        <family val="2"/>
        <b val="true"/>
        <color rgb="00FF0000"/>
        <sz val="12"/>
      </rPr>
      <t xml:space="preserve">- РоЕ</t>
    </r>
    <r>
      <rPr>
        <rFont val="Arial"/>
        <charset val="204"/>
        <family val="2"/>
        <sz val="12"/>
      </rPr>
      <t xml:space="preserve"> </t>
    </r>
    <r>
      <rPr>
        <rFont val="Arial"/>
        <charset val="204"/>
        <family val="2"/>
        <b val="true"/>
        <color rgb="00FF0000"/>
        <sz val="12"/>
      </rPr>
      <t xml:space="preserve">инжектор в комплекте</t>
    </r>
    <r>
      <rPr>
        <rFont val="Arial"/>
        <charset val="204"/>
        <family val="2"/>
        <sz val="12"/>
      </rPr>
      <t xml:space="preserve">, что позволит запитать камеру без дополнительной прокладки кабеля.
</t>
    </r>
    <r>
      <rPr>
        <rFont val="Arial"/>
        <charset val="204"/>
        <family val="2"/>
        <b val="true"/>
        <color rgb="00FF0000"/>
        <sz val="12"/>
      </rPr>
      <t xml:space="preserve">-</t>
    </r>
    <r>
      <rPr>
        <rFont val="Arial"/>
        <charset val="204"/>
        <family val="2"/>
        <sz val="12"/>
      </rPr>
      <t xml:space="preserve"> </t>
    </r>
    <r>
      <rPr>
        <rFont val="Arial"/>
        <charset val="204"/>
        <family val="2"/>
        <b val="true"/>
        <color rgb="00FF0000"/>
        <sz val="12"/>
      </rPr>
      <t xml:space="preserve">Поддержка сервиса iVideon</t>
    </r>
    <r>
      <rPr>
        <rFont val="Arial"/>
        <charset val="204"/>
        <family val="2"/>
        <sz val="12"/>
      </rPr>
      <t xml:space="preserve">, который предоставляет пользователям возможность:
• Смотреть видео с камер онлайн в высоком качестве и со звуком на любых устройствах 
• Записывать и хранить видео не только локально, но и в облаке, что гарантирует надежность и безопасность
• Осуществлять анализ видео и получать уведомления о подозрительном движении и звуке с помощью push- и email-уведомлений
• Удобно искать и просматривать записанное видео с камер наблюдения
• Просматривать видео в высоком качестве даже при слабом канале связи или 3G
• Легко подключать нужное количество камер
• Настраивать доступ к камерам и предоставлять его другим пользователям
• Безопасно передавать и хранить данные благодаря высокой степени защиты
• Открывать доступ к камерам, встраивать видео с них на сайт и в блог или поделиться ссылкой на камеру в Facebook, Twitter, VK и других социальных сетях.
Для подключения понадобится только Интернет.</t>
    </r>
  </si>
  <si>
    <t>Специальное предложение! NOVIcam BOX Dome в черном цвете</t>
  </si>
  <si>
    <r>
      <t xml:space="preserve">Монтажная коробка для видеокамер и скрытого монтажа коммуникаций
</t>
    </r>
    <r>
      <rPr>
        <rFont val="Arial"/>
        <charset val="204"/>
        <family val="2"/>
        <b val="true"/>
        <sz val="12"/>
      </rPr>
      <t xml:space="preserve">
</t>
    </r>
    <r>
      <rPr>
        <rFont val="Arial"/>
        <charset val="204"/>
        <family val="2"/>
        <b val="true"/>
        <color rgb="00FF0000"/>
        <sz val="12"/>
      </rPr>
      <t xml:space="preserve">- Стильный черный корпус 
</t>
    </r>
    <r>
      <rPr>
        <rFont val="Arial"/>
        <charset val="204"/>
        <family val="2"/>
        <sz val="12"/>
      </rPr>
      <t xml:space="preserve">
</t>
    </r>
    <r>
      <rPr>
        <rFont val="Arial"/>
        <charset val="204"/>
        <family val="2"/>
        <b val="true"/>
        <color rgb="00FF0000"/>
        <sz val="12"/>
      </rPr>
      <t xml:space="preserve">- Высококачественный сплав, защищенный от коррозии
</t>
    </r>
    <r>
      <rPr>
        <rFont val="Arial"/>
        <charset val="204"/>
        <family val="2"/>
        <sz val="12"/>
      </rPr>
      <t xml:space="preserve">
</t>
    </r>
    <r>
      <rPr>
        <rFont val="Arial"/>
        <charset val="204"/>
        <family val="2"/>
        <b val="true"/>
        <color rgb="00FF0000"/>
        <sz val="12"/>
      </rPr>
      <t xml:space="preserve">- Установка как внутри помещения, таК и снаружи
- Скрытый монтаж коммутации
</t>
    </r>
    <r>
      <rPr>
        <rFont val="Arial"/>
        <charset val="204"/>
        <family val="2"/>
        <sz val="12"/>
      </rPr>
      <t xml:space="preserve">
</t>
    </r>
    <r>
      <rPr>
        <rFont val="Arial"/>
        <charset val="204"/>
        <family val="2"/>
        <b val="true"/>
        <color rgb="00FF0000"/>
        <sz val="12"/>
      </rPr>
      <t xml:space="preserve">-</t>
    </r>
    <r>
      <rPr>
        <rFont val="Arial"/>
        <charset val="204"/>
        <family val="2"/>
        <sz val="12"/>
      </rPr>
      <t xml:space="preserve"> </t>
    </r>
    <r>
      <rPr>
        <rFont val="Arial"/>
        <charset val="204"/>
        <family val="2"/>
        <b val="true"/>
        <color rgb="00FF0000"/>
        <sz val="12"/>
      </rPr>
      <t xml:space="preserve">Подходит для уличных видеокамер типа «купол»: AC18W, N18W, N28W
</t>
    </r>
    <r>
      <rPr>
        <rFont val="Arial"/>
        <charset val="204"/>
        <family val="2"/>
        <sz val="12"/>
      </rPr>
      <t xml:space="preserve">
</t>
    </r>
  </si>
  <si>
    <t>ТОО "НОВИКАМ" </t>
  </si>
  <si>
    <t>Серия A6 - АНАЛОГОВЫЕ ВИДЕОКАМЕРЫ РАЗРЕШЕНИЯ 650ТВЛ</t>
  </si>
  <si>
    <t>    Мини купольная внутренняя видеокамера А61 позволяет передавать аналоговое изображение с разрешением 650 ТВЛ. 
    В дневное время благодаря матрице 1/3" Pixel Plus NAVIGATOR II формируется качественное цветное изображение. В темное время суток включается ИК-подсветка, способная осветить объекты на расстоянии до 10 метров. В черно-белом режиме убирается механический ИК-фильтр, что дает более четкое изображение и позволяет уменьшить количество шумов. Возможность вращать купол в трех направлениях позволяет удобно настроить положение камеры даже после монтажа. Камера комплектуется объективом 2.8мм или 3.6мм, что даёт возможность подобрать необходимый угол обзора. 
  Видеокамера предназначена для внутреннего наблюдения в малых и средних помещениях, а стильный светлый корпус идеально подойдет для офисов, магазинов, квартир, коттеджей и станет отличным решением для светлых потолков.</t>
  </si>
  <si>
    <t>Матрица</t>
  </si>
  <si>
    <t>люкс</t>
  </si>
  <si>
    <t>ТВЛ</t>
  </si>
  <si>
    <t>мм</t>
  </si>
  <si>
    <t>угол диаг.</t>
  </si>
  <si>
    <t>ИК</t>
  </si>
  <si>
    <t>NOVICAM  A61</t>
  </si>
  <si>
    <t>1/3" Pixel Plus NAVIGATOR II CMOS </t>
  </si>
  <si>
    <t>0.1
0 (ИК вкл)</t>
  </si>
  <si>
    <r>
      <t xml:space="preserve">2.8
</t>
    </r>
    <r>
      <rPr>
        <rFont val="Arial"/>
        <charset val="204"/>
        <family val="2"/>
        <sz val="10"/>
      </rPr>
      <t xml:space="preserve">3.6</t>
    </r>
  </si>
  <si>
    <r>
      <t xml:space="preserve">102º
</t>
    </r>
    <r>
      <rPr>
        <rFont val="Arial"/>
        <charset val="204"/>
        <family val="2"/>
        <sz val="10"/>
      </rPr>
      <t xml:space="preserve">84º</t>
    </r>
  </si>
  <si>
    <r>
      <t xml:space="preserve">10м
</t>
    </r>
    <r>
      <rPr>
        <rFont val="Arial"/>
        <charset val="204"/>
        <family val="2"/>
        <b val="true"/>
        <color rgb="00FF0000"/>
        <sz val="8"/>
      </rPr>
      <t xml:space="preserve">IR-cut</t>
    </r>
  </si>
  <si>
    <t>Видеокамера цветная купольная высокого разрешения, матрица 1/3" Pixel Plus NAVIGATOR II, 0.1 люкс, 650 ТВ линий,  ИК-подсветка 10м, механичекий ИК-фильтр, 12v DC 240 мА(ИК вкл.), объектив 2.8мм или 3.6мм</t>
  </si>
  <si>
    <t>    Всепогодная цветная видеокамера А63W позволяет передавать аналоговое изображение с разрешением 650 ТВЛ. 
    В дневное время благодаря матрице 1/3" Pixel Plus NAVIGATOR II формируется четкое цветное изображение. В темное время суток включается ИК-подсветка, подсвечивающая объекты на расстоянии до 20 метров. В черно-белом режиме убирается механический ИК-фильтр, что дает более четкое изображение и позволяет уменьшить количество шумов. Корпус, выполненный из высококачественного пластика, обеспечивает класс защиты от пыли и влаги IP66. Встроенный объектив 3.6мм обладает универсальным углом обзора, востребованным в большинстве стандартных ситуаций.
   Всепогодная видеокамера NOVIcam A63W идеально подходит для использования вне помещений в местах слабой освещенности на объектах малых и средних площадей, пространствах перед зданиями.</t>
  </si>
  <si>
    <t>NOVICAM  А63W</t>
  </si>
  <si>
    <t>3.6</t>
  </si>
  <si>
    <t>84º</t>
  </si>
  <si>
    <r>
      <t xml:space="preserve">20м
</t>
    </r>
    <r>
      <rPr>
        <rFont val="Arial"/>
        <charset val="204"/>
        <family val="2"/>
        <b val="true"/>
        <color rgb="00FF0000"/>
        <sz val="8"/>
      </rPr>
      <t xml:space="preserve">IR-cut</t>
    </r>
  </si>
  <si>
    <t>Видеокамера цветная уличная высокого разрешения, матрица 1/3" Pixel Plus NAVIGATOR II, 0.1 люкс (0 люкс ИК вкл.), 650 ТВ линий, ИК-подсветка 20м, механичекий ИК-фильтр, 12v D 330 мА (ИК вкл.), объектив 3.6мм</t>
  </si>
  <si>
    <t>КРОНШТЕЙНЫ К КУПОЛЬНЫМ ПОВОРОТНЫМ КАМЕРАМ</t>
  </si>
  <si>
    <t>Кронштейн для крепления камеры NOVIcam AP723 на потолок. Длина 20 см</t>
  </si>
  <si>
    <t>NOVICAM  PH701</t>
  </si>
  <si>
    <t>Кронштейн для крепления камеры NOVIcam AP723, TP123, NP118, NP220 на потолок. Длина 20 см.</t>
  </si>
  <si>
    <t>Основание для крепления камеры NOVIcam AP723 на угол. Основание предназначено для крепления камеры на угол. Для установки камеры на основание требуется также настенное крепление. </t>
  </si>
  <si>
    <t>NOVICAM  PH790</t>
  </si>
  <si>
    <t>Основание для крепления камеры NOVIcam AP723, TP123, NP118, NP220 на угол.</t>
  </si>
  <si>
    <t>ПУЛЬТЫ УПРАВЛЕНИЯ КАМЕРАМИ</t>
  </si>
  <si>
    <t>Пульт управления встроенным UTC меню камеры NOVIcam PRO UTC обладает современным дизайном и анатомически удобным расположением клавиш.
     Основная особенность пульта, делающая его незаменимым в работе - это возможность подключения к BNC разъему между регистратором и камерой и настройка UTC меню камеры удаленно. Пульт универсальный - подходит ко всем камерам из линейки NOVIcam, которые поддерживают функцию UTC. Его легко и удобно эксплуатировать благодаря анатомически правильному размещению клавиш управления. А наличие батареи позволяет подключать пульт без дополнительного питания. Подходит для моделей A88W, A89W</t>
  </si>
  <si>
    <t>NOVICAM PRO  UTC</t>
  </si>
  <si>
    <t> Пульт NOVIcam PRO UTC применяется для настройки встроенного UTC меню камер на объектах любой сложности благодаря простоте его подключения</t>
  </si>
  <si>
    <t>NOVICAM  ZK100</t>
  </si>
  <si>
    <t>Пульт совместим со всеми купольными поворотными видеокамерами NOVIcam (Z8, Z10, Z27, Z37), а также со всеми другими устройствами, поддерживающими протоколы управления Pelco-P и Pelco-D.</t>
  </si>
  <si>
    <r>
      <t xml:space="preserve">Стильный дизайн и широкие возможности. Пульт управления купольными поворотными камерами, оснащенный </t>
    </r>
    <r>
      <rPr>
        <rFont val="Arial"/>
        <charset val="204"/>
        <family val="2"/>
        <b val="true"/>
        <sz val="10"/>
      </rPr>
      <t xml:space="preserve">большим цветным LCD-дисплеем с подсветкой. </t>
    </r>
    <r>
      <rPr>
        <rFont val="Arial"/>
        <charset val="204"/>
        <family val="2"/>
        <sz val="10"/>
      </rPr>
      <t xml:space="preserve">На дисплее отображаются видеосигнал, текущие операции, название протокола управления, номер выбранной камеры и монитора, а также статус джойстика. </t>
    </r>
    <r>
      <rPr>
        <rFont val="Arial"/>
        <charset val="204"/>
        <family val="2"/>
        <color rgb="00FF0000"/>
        <sz val="10"/>
      </rPr>
      <t xml:space="preserve">Эргономичный 3D джойстик</t>
    </r>
    <r>
      <rPr>
        <rFont val="Arial"/>
        <charset val="204"/>
        <family val="2"/>
        <sz val="10"/>
      </rPr>
      <t xml:space="preserve"> и ЖК-дисплей делают управление системой видеорнаблюдения (панорамирование, наклоно и ZOOM камер) очень удобным. Возможно </t>
    </r>
    <r>
      <rPr>
        <rFont val="Arial"/>
        <charset val="204"/>
        <family val="2"/>
        <b val="true"/>
        <sz val="10"/>
      </rPr>
      <t xml:space="preserve">подключение к пульту до 31 камеры</t>
    </r>
    <r>
      <rPr>
        <rFont val="Arial"/>
        <charset val="204"/>
        <family val="2"/>
        <sz val="10"/>
      </rPr>
      <t xml:space="preserve"> в режиме прямого управления. Удобно использовать в качестве дисплея для видеорегистратора.
</t>
    </r>
    <r>
      <rPr>
        <rFont val="Arial"/>
        <charset val="204"/>
        <family val="2"/>
        <color rgb="00FF0000"/>
        <sz val="10"/>
      </rPr>
      <t xml:space="preserve">Видеовход</t>
    </r>
    <r>
      <rPr>
        <rFont val="Arial"/>
        <charset val="204"/>
        <family val="2"/>
        <sz val="10"/>
      </rPr>
      <t xml:space="preserve"> - 1 канал BNC, 1 канал </t>
    </r>
    <r>
      <rPr>
        <rFont val="Arial"/>
        <charset val="204"/>
        <family val="2"/>
        <b val="true"/>
        <sz val="10"/>
      </rPr>
      <t xml:space="preserve">VGA  </t>
    </r>
    <r>
      <rPr>
        <rFont val="Arial"/>
        <charset val="204"/>
        <family val="2"/>
        <sz val="10"/>
      </rPr>
      <t xml:space="preserve">1280X720, 1024X768, 800X600.</t>
    </r>
    <r>
      <rPr>
        <rFont val="Arial"/>
        <charset val="204"/>
        <family val="2"/>
        <color rgb="00FF0000"/>
        <sz val="10"/>
      </rPr>
      <t xml:space="preserve"> 
</t>
    </r>
    <r>
      <rPr>
        <rFont val="Arial"/>
        <charset val="204"/>
        <family val="2"/>
        <sz val="10"/>
      </rPr>
      <t xml:space="preserve">Скорость порта </t>
    </r>
    <r>
      <rPr>
        <rFont val="Arial"/>
        <charset val="204"/>
        <family val="2"/>
        <b val="true"/>
        <sz val="10"/>
      </rPr>
      <t xml:space="preserve">RS485</t>
    </r>
    <r>
      <rPr>
        <rFont val="Arial"/>
        <charset val="204"/>
        <family val="2"/>
        <sz val="10"/>
      </rPr>
      <t xml:space="preserve"> - 2400Б/с, 4800Б/с, 9600Б/с, 19200Б/с. Удалённость от управляемых камер -</t>
    </r>
    <r>
      <rPr>
        <rFont val="Arial"/>
        <charset val="204"/>
        <family val="2"/>
        <color rgb="00FF0000"/>
        <sz val="10"/>
      </rPr>
      <t xml:space="preserve"> до 1200 метров.
Разъем USB </t>
    </r>
    <r>
      <rPr>
        <rFont val="Arial"/>
        <charset val="204"/>
        <family val="2"/>
        <sz val="10"/>
      </rPr>
      <t xml:space="preserve">- возможность подключения к компьютеру.
Возможность блокировки пульта ключём. Питание DC 12V 1000mA.</t>
    </r>
  </si>
  <si>
    <t>        ZK111</t>
  </si>
  <si>
    <t>Пульт совместим со всеми купольными поворотными видеокамерами NOVIcam (Z8, Z10, Z27, Z37).</t>
  </si>
  <si>
    <t>ТОО "НОВИКАМ"    </t>
  </si>
  <si>
    <t>AHD КАМЕРЫ 720р</t>
  </si>
  <si>
    <t>  Внутренняя купольная видекамера, разработанная компанией NOVICAM, использует современную технологию AHD.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разрешения, используя существующие коммуникации, без необходимости прокладки новых кабелей. 
Видеокамера использует прогрессивный CMOS сенсор с HD разрешением до 1080p,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20 метров. В результате повышается качество изображения, в ночном режиме пропадает цветовой шум, и как следствие уменьшается размер файла при записи на DVR.
Одной из ключевых особенностей является возможность устанавливать режим работы камеры при помощи специального переключателя: аналоговый или AHD высокого разрешения.</t>
  </si>
  <si>
    <t>формат</t>
  </si>
  <si>
    <t>NOVICAM  AC11</t>
  </si>
  <si>
    <t>1.0 Mpix CMOS 1/4"</t>
  </si>
  <si>
    <t>0.01
0 (ИК вкл.)</t>
  </si>
  <si>
    <t>720p</t>
  </si>
  <si>
    <t>2.8</t>
  </si>
  <si>
    <t>82º</t>
  </si>
  <si>
    <r>
      <t xml:space="preserve">Мегапиксельная AHD видеокамера</t>
    </r>
    <r>
      <rPr>
        <rFont val="Arial"/>
        <charset val="204"/>
        <family val="2"/>
        <sz val="8"/>
      </rPr>
      <t xml:space="preserve"> с матрицей 1.</t>
    </r>
    <r>
      <rPr>
        <rFont val="Arial"/>
        <charset val="204"/>
        <family val="2"/>
        <color rgb="00FF0000"/>
        <sz val="8"/>
      </rPr>
      <t xml:space="preserve">0</t>
    </r>
    <r>
      <rPr>
        <rFont val="Arial"/>
        <charset val="204"/>
        <family val="2"/>
        <sz val="8"/>
      </rPr>
      <t xml:space="preserve">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10м, 2D-DNR,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160 мА (ИК вкл.)</t>
    </r>
  </si>
  <si>
    <t>NOVICAM  AC21</t>
  </si>
  <si>
    <t>2.1 Mpix CMOS 1/2.7"</t>
  </si>
  <si>
    <t>1080p</t>
  </si>
  <si>
    <t>115º</t>
  </si>
  <si>
    <r>
      <t xml:space="preserve">2.1 Мегапиксельная AHD видеокамера</t>
    </r>
    <r>
      <rPr>
        <rFont val="Arial"/>
        <charset val="204"/>
        <family val="2"/>
        <sz val="8"/>
      </rPr>
      <t xml:space="preserve"> с матрицей 2.</t>
    </r>
    <r>
      <rPr>
        <rFont val="Arial"/>
        <charset val="204"/>
        <family val="2"/>
        <color rgb="00FF0000"/>
        <sz val="8"/>
      </rPr>
      <t xml:space="preserve">1</t>
    </r>
    <r>
      <rPr>
        <rFont val="Arial"/>
        <charset val="204"/>
        <family val="2"/>
        <sz val="8"/>
      </rPr>
      <t xml:space="preserve"> Mpix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25 к/с, ИК</t>
    </r>
    <r>
      <rPr>
        <rFont val="Arial"/>
        <charset val="204"/>
        <family val="2"/>
        <sz val="8"/>
      </rPr>
      <t xml:space="preserve"> подсветка 2</t>
    </r>
    <r>
      <rPr>
        <rFont val="Arial"/>
        <charset val="204"/>
        <family val="2"/>
        <b val="true"/>
        <sz val="8"/>
      </rPr>
      <t xml:space="preserve">0м, 2D-DNR,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210 мА (ИК вкл.)</t>
    </r>
  </si>
  <si>
    <t>35</t>
  </si>
  <si>
    <t>Всепогодная купольная видекамера, разработанная компанией NOVICAM, использует современную технологию AHD.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разрешения, используя существующие коммуникации, без необходимости прокладки новых кабелей. 
Видеокамера использует прогрессивный CMOS сенсор с HD разрешением до 1080p,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20 метров. В результате повышается качество изображения, в ночном режиме пропадает цветовой шум, и как следствие уменьшается размер файла при записи на DVR.
Одной из ключевых особенностей является возможность устанавливать режим работы камеры при помощи специального переключателя: аналоговый или AHD высокого разрешения.</t>
  </si>
  <si>
    <t>NOVICAM  AC12W</t>
  </si>
  <si>
    <r>
      <t xml:space="preserve">Мегапиксельная AHD видеокамера</t>
    </r>
    <r>
      <rPr>
        <rFont val="Arial"/>
        <charset val="204"/>
        <family val="2"/>
        <sz val="8"/>
      </rPr>
      <t xml:space="preserve"> с матрицей 1.</t>
    </r>
    <r>
      <rPr>
        <rFont val="Arial"/>
        <charset val="204"/>
        <family val="2"/>
        <color rgb="00FF0000"/>
        <sz val="8"/>
      </rPr>
      <t xml:space="preserve">0</t>
    </r>
    <r>
      <rPr>
        <rFont val="Arial"/>
        <charset val="204"/>
        <family val="2"/>
        <sz val="8"/>
      </rPr>
      <t xml:space="preserve">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20м, 2D-DNR,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190 мА (ИК вкл.)</t>
    </r>
  </si>
  <si>
    <t>33,6</t>
  </si>
  <si>
    <t>NOVICAM  AC22W</t>
  </si>
  <si>
    <t>43,8</t>
  </si>
  <si>
    <t>Всепогодная видекамера, разработанная компанией NOVICAM, использует современную технологию AHD.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разрешения, используя существующие коммуникации, без необходимости прокладки новых кабелей. 
Видеокамера использует прогрессивный CMOS сенсор с HD разрешением до 1080p,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20 метров. В результате повышается качество изображения, в ночном режиме пропадает цветовой шум, и как следствие уменьшается размер файла при записи на DVR.
Одной из ключевых особенностей является возможность устанавливать режим работы камеры при помощи специального переключателя: аналоговый или AHD высокого разрешения.</t>
  </si>
  <si>
    <t>NOVICAM  AC13W</t>
  </si>
  <si>
    <r>
      <t xml:space="preserve">Мегапиксельная AHD видеокамера</t>
    </r>
    <r>
      <rPr>
        <rFont val="Arial"/>
        <charset val="204"/>
        <family val="2"/>
        <sz val="8"/>
      </rPr>
      <t xml:space="preserve"> с матрицей 1.</t>
    </r>
    <r>
      <rPr>
        <rFont val="Arial"/>
        <charset val="204"/>
        <family val="2"/>
        <color rgb="00FF0000"/>
        <sz val="8"/>
      </rPr>
      <t xml:space="preserve">0</t>
    </r>
    <r>
      <rPr>
        <rFont val="Arial"/>
        <charset val="204"/>
        <family val="2"/>
        <sz val="8"/>
      </rPr>
      <t xml:space="preserve">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20м, 2D-DNR,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200 мА (ИК вкл.)</t>
    </r>
  </si>
  <si>
    <t>NOVICAM  AC23W</t>
  </si>
  <si>
    <t>90º</t>
  </si>
  <si>
    <r>
      <t xml:space="preserve">2.1 Мегапиксельная AHD видеокамера</t>
    </r>
    <r>
      <rPr>
        <rFont val="Arial"/>
        <charset val="204"/>
        <family val="2"/>
        <sz val="8"/>
      </rPr>
      <t xml:space="preserve"> с матрицей 2.</t>
    </r>
    <r>
      <rPr>
        <rFont val="Arial"/>
        <charset val="204"/>
        <family val="2"/>
        <color rgb="00FF0000"/>
        <sz val="8"/>
      </rPr>
      <t xml:space="preserve">1</t>
    </r>
    <r>
      <rPr>
        <rFont val="Arial"/>
        <charset val="204"/>
        <family val="2"/>
        <sz val="8"/>
      </rPr>
      <t xml:space="preserve"> Mpix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25 к/с, ИК</t>
    </r>
    <r>
      <rPr>
        <rFont val="Arial"/>
        <charset val="204"/>
        <family val="2"/>
        <sz val="8"/>
      </rPr>
      <t xml:space="preserve"> подсветка 2</t>
    </r>
    <r>
      <rPr>
        <rFont val="Arial"/>
        <charset val="204"/>
        <family val="2"/>
        <b val="true"/>
        <sz val="8"/>
      </rPr>
      <t xml:space="preserve">0м, 2D-DNR, Мегапиксельный  объектив 3.6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220 мА (ИК вкл.)</t>
    </r>
  </si>
  <si>
    <t>40,6</t>
  </si>
  <si>
    <r>
      <t xml:space="preserve">Внутренняя купольная видекамера, разработанная компанией NOVICAM, использует современную технологию AHD.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разрешения, используя существующие коммуникации, без необходимости прокладки новых кабелей. 
Видеокамера использует прогрессивный CMOS сенсор с HD разрешением до 1080p,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t>
    </r>
    <r>
      <rPr>
        <rFont val="Arial"/>
        <charset val="204"/>
        <family val="2"/>
        <color rgb="00FF0000"/>
        <sz val="10"/>
      </rPr>
      <t xml:space="preserve">20</t>
    </r>
    <r>
      <rPr>
        <rFont val="Arial"/>
        <charset val="204"/>
        <family val="2"/>
        <sz val="10"/>
      </rPr>
      <t xml:space="preserve"> метров. В результате повышается качество изображения, в ночном режиме пропадает цветовой шум, и как следствие уменьшается размер файла при записи на DVR.
Одной из ключевых особенностей является возможность устанавливать режим работы камеры при помощи специального переключателя: аналоговый или AHD высокого разрешения.</t>
    </r>
  </si>
  <si>
    <t>NOVICAM  AC17</t>
  </si>
  <si>
    <t>2.8~12</t>
  </si>
  <si>
    <t>82°~21°</t>
  </si>
  <si>
    <r>
      <t xml:space="preserve">Мегапиксельная AHD видеокамера</t>
    </r>
    <r>
      <rPr>
        <rFont val="Arial"/>
        <charset val="204"/>
        <family val="2"/>
        <sz val="8"/>
      </rPr>
      <t xml:space="preserve"> с матрицей 1.</t>
    </r>
    <r>
      <rPr>
        <rFont val="Arial"/>
        <charset val="204"/>
        <family val="2"/>
        <color rgb="00FF0000"/>
        <sz val="8"/>
      </rPr>
      <t xml:space="preserve">0</t>
    </r>
    <r>
      <rPr>
        <rFont val="Arial"/>
        <charset val="204"/>
        <family val="2"/>
        <sz val="8"/>
      </rPr>
      <t xml:space="preserve">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20м, 2D-DNR,  Мегапиксельный вариофокальный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210 мА (ИК вкл.)</t>
    </r>
  </si>
  <si>
    <t>46,2</t>
  </si>
  <si>
    <t>NOVICAM  AC27</t>
  </si>
  <si>
    <t>115°~35°</t>
  </si>
  <si>
    <r>
      <t xml:space="preserve">2.1 Мегапиксельная AHD видеокамера</t>
    </r>
    <r>
      <rPr>
        <rFont val="Arial"/>
        <charset val="204"/>
        <family val="2"/>
        <sz val="8"/>
      </rPr>
      <t xml:space="preserve"> с матрицей 2.</t>
    </r>
    <r>
      <rPr>
        <rFont val="Arial"/>
        <charset val="204"/>
        <family val="2"/>
        <color rgb="00FF0000"/>
        <sz val="8"/>
      </rPr>
      <t xml:space="preserve">1</t>
    </r>
    <r>
      <rPr>
        <rFont val="Arial"/>
        <charset val="204"/>
        <family val="2"/>
        <sz val="8"/>
      </rPr>
      <t xml:space="preserve"> Mpix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25 к/с, ИК</t>
    </r>
    <r>
      <rPr>
        <rFont val="Arial"/>
        <charset val="204"/>
        <family val="2"/>
        <sz val="8"/>
      </rPr>
      <t xml:space="preserve"> подсветка 2</t>
    </r>
    <r>
      <rPr>
        <rFont val="Arial"/>
        <charset val="204"/>
        <family val="2"/>
        <b val="true"/>
        <sz val="8"/>
      </rPr>
      <t xml:space="preserve">0м, 2D-DNR,   Мегапиксельный вариофокальный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220 мА (ИК вкл.)</t>
    </r>
  </si>
  <si>
    <t>66,4</t>
  </si>
  <si>
    <t>Всепогодная купольная видекамера, разработанная компанией NOVICAM, использует современную технологию AHD.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разрешения, используя существующие коммуникации, без необходимости прокладки новых кабелей. 
Видеокамера использует прогрессивный CMOS сенсор с HD разрешением до 1080p,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35 метров. В результате повышается качество изображения, в ночном режиме пропадает цветовой шум, и как следствие уменьшается размер файла при записи на DVR.
Одной из ключевых особенностей является возможность устанавливать режим работы камеры при помощи специального переключателя: аналоговый или AHD высокого разрешения.</t>
  </si>
  <si>
    <t>NOVICAM  AC18W</t>
  </si>
  <si>
    <r>
      <t xml:space="preserve">35м
</t>
    </r>
    <r>
      <rPr>
        <rFont val="Arial"/>
        <charset val="204"/>
        <family val="2"/>
        <b val="true"/>
        <color rgb="00FF0000"/>
        <sz val="8"/>
      </rPr>
      <t xml:space="preserve">IR-cut</t>
    </r>
  </si>
  <si>
    <r>
      <t xml:space="preserve">Мегапиксельная AHD видеокамера</t>
    </r>
    <r>
      <rPr>
        <rFont val="Arial"/>
        <charset val="204"/>
        <family val="2"/>
        <sz val="8"/>
      </rPr>
      <t xml:space="preserve"> с матрицей 1.</t>
    </r>
    <r>
      <rPr>
        <rFont val="Arial"/>
        <charset val="204"/>
        <family val="2"/>
        <color rgb="00FF0000"/>
        <sz val="8"/>
      </rPr>
      <t xml:space="preserve">0</t>
    </r>
    <r>
      <rPr>
        <rFont val="Arial"/>
        <charset val="204"/>
        <family val="2"/>
        <sz val="8"/>
      </rPr>
      <t xml:space="preserve">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35м, 2D-DNR,  Мегапиксельный вариофокальный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270 мА (ИК вкл.)</t>
    </r>
  </si>
  <si>
    <t>55,4</t>
  </si>
  <si>
    <t>NOVICAM  AC28W</t>
  </si>
  <si>
    <r>
      <t xml:space="preserve">2.1 Мегапиксельная AHD видеокамера</t>
    </r>
    <r>
      <rPr>
        <rFont val="Arial"/>
        <charset val="204"/>
        <family val="2"/>
        <sz val="8"/>
      </rPr>
      <t xml:space="preserve"> с матрицей 2.</t>
    </r>
    <r>
      <rPr>
        <rFont val="Arial"/>
        <charset val="204"/>
        <family val="2"/>
        <color rgb="00FF0000"/>
        <sz val="8"/>
      </rPr>
      <t xml:space="preserve">1</t>
    </r>
    <r>
      <rPr>
        <rFont val="Arial"/>
        <charset val="204"/>
        <family val="2"/>
        <sz val="8"/>
      </rPr>
      <t xml:space="preserve"> Mpix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25 к/с, ИК</t>
    </r>
    <r>
      <rPr>
        <rFont val="Arial"/>
        <charset val="204"/>
        <family val="2"/>
        <sz val="8"/>
      </rPr>
      <t xml:space="preserve"> подсветка 35</t>
    </r>
    <r>
      <rPr>
        <rFont val="Arial"/>
        <charset val="204"/>
        <family val="2"/>
        <b val="true"/>
        <sz val="8"/>
      </rPr>
      <t xml:space="preserve">м, 2D-DNR,   Мегапиксельный вариофокальный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230 мА (ИК вкл.)</t>
    </r>
  </si>
  <si>
    <t>75</t>
  </si>
  <si>
    <t>Всепогодная видекамера, разработанная компанией NOVICAM, использует современную технологию AHD.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разрешения, используя существующие коммуникации, без необходимости прокладки новых кабелей. 
Видеокамера использует прогрессивный CMOS сенсор с HD разрешением до 1080p,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25 метров. В результате повышается качество изображения, в ночном режиме пропадает цветовой шум, и как следствие уменьшается размер файла при записи на DVR.
Одной из ключевых особенностей является возможность устанавливать режим работы камеры при помощи специального переключателя: аналоговый или AHD высокого разрешения.</t>
  </si>
  <si>
    <t>NOVICAM  AC19W</t>
  </si>
  <si>
    <r>
      <t xml:space="preserve">25м
</t>
    </r>
    <r>
      <rPr>
        <rFont val="Arial"/>
        <charset val="204"/>
        <family val="2"/>
        <b val="true"/>
        <color rgb="00FF0000"/>
        <sz val="8"/>
      </rPr>
      <t xml:space="preserve">IR-cut</t>
    </r>
  </si>
  <si>
    <r>
      <t xml:space="preserve">Мегапиксельная AHD видеокамера</t>
    </r>
    <r>
      <rPr>
        <rFont val="Arial"/>
        <charset val="204"/>
        <family val="2"/>
        <sz val="8"/>
      </rPr>
      <t xml:space="preserve"> с матрицей 1.</t>
    </r>
    <r>
      <rPr>
        <rFont val="Arial"/>
        <charset val="204"/>
        <family val="2"/>
        <color rgb="00FF0000"/>
        <sz val="8"/>
      </rPr>
      <t xml:space="preserve">0</t>
    </r>
    <r>
      <rPr>
        <rFont val="Arial"/>
        <charset val="204"/>
        <family val="2"/>
        <sz val="8"/>
      </rPr>
      <t xml:space="preserve">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25м, 2D-DNR,  Мегапиксельный вариофокальный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370 мА (ИК вкл.)</t>
    </r>
  </si>
  <si>
    <t>NOVICAM  AC29W</t>
  </si>
  <si>
    <r>
      <t xml:space="preserve">2.1 Мегапиксельная AHD видеокамера</t>
    </r>
    <r>
      <rPr>
        <rFont val="Arial"/>
        <charset val="204"/>
        <family val="2"/>
        <sz val="8"/>
      </rPr>
      <t xml:space="preserve"> с матрицей 2.</t>
    </r>
    <r>
      <rPr>
        <rFont val="Arial"/>
        <charset val="204"/>
        <family val="2"/>
        <color rgb="00FF0000"/>
        <sz val="8"/>
      </rPr>
      <t xml:space="preserve">1</t>
    </r>
    <r>
      <rPr>
        <rFont val="Arial"/>
        <charset val="204"/>
        <family val="2"/>
        <sz val="8"/>
      </rPr>
      <t xml:space="preserve"> Mpix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25 к/с, ИК</t>
    </r>
    <r>
      <rPr>
        <rFont val="Arial"/>
        <charset val="204"/>
        <family val="2"/>
        <sz val="8"/>
      </rPr>
      <t xml:space="preserve"> подсветка 25</t>
    </r>
    <r>
      <rPr>
        <rFont val="Arial"/>
        <charset val="204"/>
        <family val="2"/>
        <b val="true"/>
        <sz val="8"/>
      </rPr>
      <t xml:space="preserve">м, 2D-DNR,   Мегапиксельный вариофокальный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230 мА (ИК вкл.)</t>
    </r>
  </si>
  <si>
    <t>60,2</t>
  </si>
  <si>
    <t>Всепогодная видекамера, разработанная компанией NOVICAM, использует современную технологию AHD.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разрешения, используя существующие коммуникации, без необходимости прокладки новых кабелей. 
Видеокамера использует прогрессивный CMOS сенсор с HD разрешением до 1080p,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50 метров. В результате повышается качество изображения, в ночном режиме пропадает цветовой шум, и как следствие уменьшается размер файла при записи на DVR.
Одной из ключевых особенностей является возможность устанавливать режим работы камеры при помощи специального переключателя: аналоговый или AHD высокого разрешения.</t>
  </si>
  <si>
    <t>NOVICAM  AC19WX</t>
  </si>
  <si>
    <r>
      <t xml:space="preserve">50м
</t>
    </r>
    <r>
      <rPr>
        <rFont val="Arial"/>
        <charset val="204"/>
        <family val="2"/>
        <b val="true"/>
        <color rgb="00FF0000"/>
        <sz val="8"/>
      </rPr>
      <t xml:space="preserve">IR-cut</t>
    </r>
  </si>
  <si>
    <r>
      <t xml:space="preserve">Мегапиксельная AHD видеокамера</t>
    </r>
    <r>
      <rPr>
        <rFont val="Arial"/>
        <charset val="204"/>
        <family val="2"/>
        <sz val="8"/>
      </rPr>
      <t xml:space="preserve"> с матрицей 1.</t>
    </r>
    <r>
      <rPr>
        <rFont val="Arial"/>
        <charset val="204"/>
        <family val="2"/>
        <color rgb="00FF0000"/>
        <sz val="8"/>
      </rPr>
      <t xml:space="preserve">0</t>
    </r>
    <r>
      <rPr>
        <rFont val="Arial"/>
        <charset val="204"/>
        <family val="2"/>
        <sz val="8"/>
      </rPr>
      <t xml:space="preserve">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50м, 2D-DNR,  Мегапиксельный вариофокальный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680 мА (ИК вкл.)</t>
    </r>
  </si>
  <si>
    <t>69,2</t>
  </si>
  <si>
    <t>NOVICAM  AC29WX</t>
  </si>
  <si>
    <r>
      <t xml:space="preserve">2.1 Мегапиксельная AHD видеокамера</t>
    </r>
    <r>
      <rPr>
        <rFont val="Arial"/>
        <charset val="204"/>
        <family val="2"/>
        <sz val="8"/>
      </rPr>
      <t xml:space="preserve"> с матрицей 2.</t>
    </r>
    <r>
      <rPr>
        <rFont val="Arial"/>
        <charset val="204"/>
        <family val="2"/>
        <color rgb="00FF0000"/>
        <sz val="8"/>
      </rPr>
      <t xml:space="preserve">1</t>
    </r>
    <r>
      <rPr>
        <rFont val="Arial"/>
        <charset val="204"/>
        <family val="2"/>
        <sz val="8"/>
      </rPr>
      <t xml:space="preserve"> Mpix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25 к/с, ИК</t>
    </r>
    <r>
      <rPr>
        <rFont val="Arial"/>
        <charset val="204"/>
        <family val="2"/>
        <sz val="8"/>
      </rPr>
      <t xml:space="preserve"> подсветка 50</t>
    </r>
    <r>
      <rPr>
        <rFont val="Arial"/>
        <charset val="204"/>
        <family val="2"/>
        <b val="true"/>
        <sz val="8"/>
      </rPr>
      <t xml:space="preserve">м, 2D-DNR,   Мегапиксельный вариофокальный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230 мА (ИК вкл.)</t>
    </r>
  </si>
  <si>
    <t>84</t>
  </si>
  <si>
    <t>Компактные мультиплексные видеорегистраторы производства компании NOVIcam, созданны на основе процессора HiSilicon, поддерживаюют аналоговые, AHD и IP камеры, позволяют построить полноценную систему видеонаблюдения с минимальными затратами и оборудовать место наблюдения, используя минимум пространства. 
     Несмотря на компактный размер, обладают всем необходимым функционалом для организации системы видеонаблюдения: поддерживают HDD до 6Тб, записывают видео в формате H.264, что позволяет экономить до 30% места на жестком диске, имеют удаленный доступ и при этом поддерживают все самые распространённые ОС ( Windows 8 / 7 / Vista / XP).  Возможен просмотр с мобильных устройств: iPad, iPhone, Android. Лёгкость настройки и доступ к видеорегистратору из любой точки мира предоставляется бесплатным облачным сервисом NOVIcloud. Возможность работы в различных режимах позволит модернизировать систему видеонаблюдения до высокого разрешения.</t>
  </si>
  <si>
    <r>
      <t xml:space="preserve">Мультиплекс</t>
    </r>
    <r>
      <rPr>
        <rFont val="Arial"/>
        <charset val="204"/>
        <family val="2"/>
        <sz val="10"/>
      </rPr>
      <t xml:space="preserve">. Графическое меню. Доступ Администратор + 5 Пользователей
Вход видео: 
</t>
    </r>
    <r>
      <rPr>
        <rFont val="Arial"/>
        <charset val="204"/>
        <family val="2"/>
        <b val="true"/>
        <sz val="10"/>
      </rPr>
      <t xml:space="preserve">AR1104</t>
    </r>
    <r>
      <rPr>
        <rFont val="Arial"/>
        <charset val="204"/>
        <family val="2"/>
        <sz val="10"/>
      </rPr>
      <t xml:space="preserve">: </t>
    </r>
    <r>
      <rPr>
        <rFont val="Arial"/>
        <charset val="204"/>
        <family val="2"/>
        <b val="true"/>
        <sz val="10"/>
      </rPr>
      <t xml:space="preserve">4 x BNC</t>
    </r>
    <r>
      <rPr>
        <rFont val="Arial"/>
        <charset val="204"/>
        <family val="2"/>
        <sz val="10"/>
      </rPr>
      <t xml:space="preserve">,  1.0В p-p, 75Ом  (PAL/NTSC)
</t>
    </r>
    <r>
      <rPr>
        <rFont val="Arial"/>
        <charset val="204"/>
        <family val="2"/>
        <b val="true"/>
        <sz val="10"/>
      </rPr>
      <t xml:space="preserve">AR1108</t>
    </r>
    <r>
      <rPr>
        <rFont val="Arial"/>
        <charset val="204"/>
        <family val="2"/>
        <sz val="10"/>
      </rPr>
      <t xml:space="preserve">: </t>
    </r>
    <r>
      <rPr>
        <rFont val="Arial"/>
        <charset val="204"/>
        <family val="2"/>
        <b val="true"/>
        <sz val="10"/>
      </rPr>
      <t xml:space="preserve">8 x BNC</t>
    </r>
    <r>
      <rPr>
        <rFont val="Arial"/>
        <charset val="204"/>
        <family val="2"/>
        <sz val="10"/>
      </rPr>
      <t xml:space="preserve">,  1.0В p-p, 75Ом  (PAL/NTSC)
Выход видео: </t>
    </r>
    <r>
      <rPr>
        <rFont val="Arial"/>
        <charset val="204"/>
        <family val="2"/>
        <b val="true"/>
        <sz val="10"/>
      </rPr>
      <t xml:space="preserve">1 x BNC</t>
    </r>
    <r>
      <rPr>
        <rFont val="Arial"/>
        <charset val="204"/>
        <family val="2"/>
        <sz val="10"/>
      </rPr>
      <t xml:space="preserve"> (704x576), </t>
    </r>
    <r>
      <rPr>
        <rFont val="Arial"/>
        <charset val="204"/>
        <family val="2"/>
        <b val="true"/>
        <sz val="10"/>
      </rPr>
      <t xml:space="preserve">1 x VGA</t>
    </r>
    <r>
      <rPr>
        <rFont val="Arial"/>
        <charset val="204"/>
        <family val="2"/>
        <sz val="10"/>
      </rPr>
      <t xml:space="preserve"> (1920x1080), </t>
    </r>
    <r>
      <rPr>
        <rFont val="Arial"/>
        <charset val="204"/>
        <family val="2"/>
        <b val="true"/>
        <sz val="10"/>
      </rPr>
      <t xml:space="preserve">1 x HDMI</t>
    </r>
    <r>
      <rPr>
        <rFont val="Arial"/>
        <charset val="204"/>
        <family val="2"/>
        <sz val="10"/>
      </rPr>
      <t xml:space="preserve"> (1920x1080)
Вход/выход аудио: </t>
    </r>
    <r>
      <rPr>
        <rFont val="Arial"/>
        <charset val="204"/>
        <family val="2"/>
        <b val="true"/>
        <sz val="10"/>
      </rPr>
      <t xml:space="preserve">1 x RCA
</t>
    </r>
    <r>
      <rPr>
        <rFont val="Arial"/>
        <charset val="204"/>
        <family val="2"/>
        <sz val="10"/>
      </rPr>
      <t xml:space="preserve">Сеть RJ45: 10/100 Мбит (HTTP, SMTP, FTP, RTSP, DDNS, DHCP, PPPOE, </t>
    </r>
    <r>
      <rPr>
        <rFont val="Arial"/>
        <charset val="204"/>
        <family val="2"/>
        <b val="true"/>
        <sz val="10"/>
      </rPr>
      <t xml:space="preserve">"Облако"</t>
    </r>
    <r>
      <rPr>
        <rFont val="Arial"/>
        <charset val="204"/>
        <family val="2"/>
        <sz val="10"/>
      </rPr>
      <t xml:space="preserve">, Onvif 2.0),      
</t>
    </r>
    <r>
      <rPr>
        <rFont val="Arial"/>
        <charset val="204"/>
        <family val="2"/>
        <b val="true"/>
        <sz val="10"/>
      </rPr>
      <t xml:space="preserve">Запись:</t>
    </r>
    <r>
      <rPr>
        <rFont val="Arial"/>
        <charset val="204"/>
        <family val="2"/>
        <sz val="10"/>
      </rPr>
      <t xml:space="preserve"> 
</t>
    </r>
    <r>
      <rPr>
        <rFont val="Arial"/>
        <charset val="204"/>
        <family val="2"/>
        <b val="true"/>
        <color rgb="00FF0000"/>
        <sz val="10"/>
      </rPr>
      <t xml:space="preserve">AR1104</t>
    </r>
    <r>
      <rPr>
        <rFont val="Arial"/>
        <charset val="204"/>
        <family val="2"/>
        <b val="true"/>
        <sz val="10"/>
      </rPr>
      <t xml:space="preserve"> имеет 2 вида прошивки, устанавливаемых по желанию заказчика
</t>
    </r>
    <r>
      <rPr>
        <rFont val="Arial"/>
        <charset val="204"/>
        <family val="2"/>
        <b val="true"/>
        <color rgb="00FF0000"/>
        <sz val="10"/>
      </rPr>
      <t xml:space="preserve">
AHD прошивка:
</t>
    </r>
    <r>
      <rPr>
        <rFont val="Arial"/>
        <charset val="204"/>
        <family val="2"/>
        <b val="true"/>
        <sz val="10"/>
      </rPr>
      <t xml:space="preserve">AHD режим: 4 х 720p (1280x720) 30к/c
Гибридный режим: 2 x AHD 720р (1280x720) 30 к/с + 2 x IP 720p (1280x720) 30 к/с
IP режим: 4 х 1080p (1920x1080) 30к/c, 8 х 720p (1280x720) 30к/c
(поддержка только IP камер NOVIcam серий N1X, N2X)
</t>
    </r>
    <r>
      <rPr>
        <rFont val="Arial"/>
        <charset val="204"/>
        <family val="2"/>
        <b val="true"/>
        <color rgb="00FF0000"/>
        <sz val="10"/>
      </rPr>
      <t xml:space="preserve">
ONVIF прошивка:
</t>
    </r>
    <r>
      <rPr>
        <rFont val="Arial"/>
        <charset val="204"/>
        <family val="2"/>
        <b val="true"/>
        <sz val="10"/>
      </rPr>
      <t xml:space="preserve">Гибридный режим: 2 x AHD 720p (1280x720) 30 к/с + 2 x IP 720p (1280x720) 30 к/с
IP режим: 4 х 1080p (1920x1080) 30к/c, 8 х 960p (1280x960) 30к/c
</t>
    </r>
    <r>
      <rPr>
        <rFont val="Arial"/>
        <charset val="204"/>
        <family val="2"/>
        <sz val="10"/>
      </rPr>
      <t xml:space="preserve">
</t>
    </r>
    <r>
      <rPr>
        <rFont val="Arial"/>
        <charset val="204"/>
        <family val="2"/>
        <b val="true"/>
        <color rgb="00FF0000"/>
        <sz val="10"/>
      </rPr>
      <t xml:space="preserve">AR1108:
AHD режим:
</t>
    </r>
    <r>
      <rPr>
        <rFont val="Arial"/>
        <charset val="204"/>
        <family val="2"/>
        <b val="true"/>
        <sz val="10"/>
      </rPr>
      <t xml:space="preserve">8 х 1080n (960x1080) 12к/c
8 х 720p (1280x720) 30к/c
4 х 1080p (1920x1080) 15к/c
4 x 1080n (960x1080) 30к/c
</t>
    </r>
    <r>
      <rPr>
        <rFont val="Arial"/>
        <charset val="204"/>
        <family val="2"/>
        <b val="true"/>
        <color rgb="00FF0000"/>
        <sz val="10"/>
      </rPr>
      <t xml:space="preserve">
Гибридный режим:
</t>
    </r>
    <r>
      <rPr>
        <rFont val="Arial"/>
        <charset val="204"/>
        <family val="2"/>
        <b val="true"/>
        <sz val="10"/>
      </rPr>
      <t xml:space="preserve">2 x AHD 1080р (1920x1080) 30 к/с + 2 х 1080p (1920x1080) 30к/c
</t>
    </r>
    <r>
      <rPr>
        <rFont val="Arial"/>
        <charset val="204"/>
        <family val="2"/>
        <b val="true"/>
        <color rgb="00FF0000"/>
        <sz val="10"/>
      </rPr>
      <t xml:space="preserve">
IP режим:
</t>
    </r>
    <r>
      <rPr>
        <rFont val="Arial"/>
        <charset val="204"/>
        <family val="2"/>
        <b val="true"/>
        <sz val="10"/>
      </rPr>
      <t xml:space="preserve">4 х 5 Mpix (2592x1920) 30 к/с
16 х 1080p (1920x1080) 30к/c
16 х 960p (1280x960) 30к/c
9 х 1080p (1920x1080) 30к/c</t>
    </r>
  </si>
  <si>
    <t>разрешение</t>
  </si>
  <si>
    <t>к/с</t>
  </si>
  <si>
    <t>HDD</t>
  </si>
  <si>
    <t>функции</t>
  </si>
  <si>
    <t>видео</t>
  </si>
  <si>
    <t>аудио</t>
  </si>
  <si>
    <t>NOVICAM AR1104</t>
  </si>
  <si>
    <t>960H   960x576
Full HD   1920x1080
HD   1280x720</t>
  </si>
  <si>
    <t>120
120
120</t>
  </si>
  <si>
    <r>
      <t xml:space="preserve">SATA</t>
    </r>
    <r>
      <rPr>
        <rFont val="Arial"/>
        <charset val="204"/>
        <family val="2"/>
        <sz val="8"/>
      </rPr>
      <t xml:space="preserve"> x 1</t>
    </r>
  </si>
  <si>
    <t> - сеть
 - IP </t>
  </si>
  <si>
    <r>
      <t xml:space="preserve">Компактный 4-канальный AHD видеорегистратор</t>
    </r>
    <r>
      <rPr>
        <rFont val="Arial"/>
        <charset val="204"/>
        <family val="2"/>
        <b val="true"/>
        <sz val="8"/>
      </rPr>
      <t xml:space="preserve"> (4 видео, 1 аудио)</t>
    </r>
    <r>
      <rPr>
        <rFont val="Arial"/>
        <charset val="204"/>
        <family val="2"/>
        <sz val="8"/>
      </rPr>
      <t xml:space="preserve">, формат H.264, запись и воспроизведение </t>
    </r>
    <r>
      <rPr>
        <rFont val="Arial"/>
        <charset val="204"/>
        <family val="2"/>
        <b val="true"/>
        <sz val="8"/>
      </rPr>
      <t xml:space="preserve">4 х 1080р 30 к/с, 4 х 720р / 960H 30 к/с</t>
    </r>
    <r>
      <rPr>
        <rFont val="Arial"/>
        <charset val="204"/>
        <family val="2"/>
        <sz val="8"/>
      </rPr>
      <t xml:space="preserve">, работа по Сети, поддержка облака NOVIcloud, выход</t>
    </r>
    <r>
      <rPr>
        <rFont val="Arial"/>
        <charset val="204"/>
        <family val="2"/>
        <b val="true"/>
        <sz val="8"/>
      </rPr>
      <t xml:space="preserve"> HDMI </t>
    </r>
    <r>
      <rPr>
        <rFont val="Arial"/>
        <charset val="204"/>
        <family val="2"/>
        <sz val="8"/>
      </rPr>
      <t xml:space="preserve">+ VGA , USB Flash, RS485. USB мышь и ИК пульт в комплекте.</t>
    </r>
  </si>
  <si>
    <t>NOVICAM AR1108</t>
  </si>
  <si>
    <t>240
240
240</t>
  </si>
  <si>
    <t> - сеть
 - IP</t>
  </si>
  <si>
    <r>
      <t xml:space="preserve">Компактный 8-канальный AHD видеорегистратор</t>
    </r>
    <r>
      <rPr>
        <rFont val="Arial"/>
        <charset val="204"/>
        <family val="2"/>
        <b val="true"/>
        <sz val="8"/>
      </rPr>
      <t xml:space="preserve"> (8 видео, 1 аудио)</t>
    </r>
    <r>
      <rPr>
        <rFont val="Arial"/>
        <charset val="204"/>
        <family val="2"/>
        <sz val="8"/>
      </rPr>
      <t xml:space="preserve">, формат H.264, запись и воспроизведение </t>
    </r>
    <r>
      <rPr>
        <rFont val="Arial"/>
        <charset val="204"/>
        <family val="2"/>
        <b val="true"/>
        <sz val="8"/>
      </rPr>
      <t xml:space="preserve">8 х 1080р 30 к/с, 8 х 720р / 960H 30 к/с</t>
    </r>
    <r>
      <rPr>
        <rFont val="Arial"/>
        <charset val="204"/>
        <family val="2"/>
        <sz val="8"/>
      </rPr>
      <t xml:space="preserve">, работа по Сети, поддержка облака NOVIcloud, выход</t>
    </r>
    <r>
      <rPr>
        <rFont val="Arial"/>
        <charset val="204"/>
        <family val="2"/>
        <b val="true"/>
        <sz val="8"/>
      </rPr>
      <t xml:space="preserve"> HDMI </t>
    </r>
    <r>
      <rPr>
        <rFont val="Arial"/>
        <charset val="204"/>
        <family val="2"/>
        <sz val="8"/>
      </rPr>
      <t xml:space="preserve">+ VGA , USB Flash, RS485. USB мышь и ИК пульт в комплекте.</t>
    </r>
  </si>
  <si>
    <t>ВНУТРЕННИЕ HD-TVI КАМЕРЫ </t>
  </si>
  <si>
    <t>   Купольные внутренние видеокамеры NOVIcam PRO  производства компании NOVIcam созданы на основе новейшей технологии TVI.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и Full HD разрешения, используя существующие коммуникации, без необходимости прокладки новых кабелей. 
   Видеокамера использует прогрессивный CMOS сенсор с разрешением до 1080p, что позволяет получить четкое и качественное изображение, причем картинка передается без задержек и потерь. В видеокамере TC11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30 метров. В результате повышается качество изображения, в ночном режиме пропадает цветовой шум, и как следствие уменьшается размер файла при записи на DVR. Практичный дизайн удобен для монтажа, позволяет регулировать направление обзора на 360 градусов и подходит для использования внутри помещения.</t>
  </si>
  <si>
    <t>NOVICAM PRO  TC10</t>
  </si>
  <si>
    <t>1.3 Mpix CMOS 1/4"</t>
  </si>
  <si>
    <t>0.01
0,001 ч/б</t>
  </si>
  <si>
    <t>-</t>
  </si>
  <si>
    <r>
      <t xml:space="preserve">1.3 Мегапиксельная HD-TVI видеокамера</t>
    </r>
    <r>
      <rPr>
        <rFont val="Arial"/>
        <charset val="204"/>
        <family val="2"/>
        <sz val="8"/>
      </rPr>
      <t xml:space="preserve"> с матрицей 1.3 Mpix CMOS 1/4" 0.01 люкс,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2D-DNR, Мегапиксельный  объектив 2.8 мм, </t>
    </r>
    <r>
      <rPr>
        <rFont val="Arial"/>
        <charset val="204"/>
        <family val="2"/>
        <sz val="8"/>
      </rPr>
      <t xml:space="preserve">питание 12v DC 250 мА (ИК вкл.)</t>
    </r>
  </si>
  <si>
    <t>10,6</t>
  </si>
  <si>
    <t>NOVICAM PRO  TC11</t>
  </si>
  <si>
    <r>
      <t xml:space="preserve">1.3 Мегапиксельная HD-TVI видеокамера</t>
    </r>
    <r>
      <rPr>
        <rFont val="Arial"/>
        <charset val="204"/>
        <family val="2"/>
        <sz val="8"/>
      </rPr>
      <t xml:space="preserve"> с матрицей 1.3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20м, 2D-DNR,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300 мА (ИК вкл.)</t>
    </r>
  </si>
  <si>
    <t>22,4</t>
  </si>
  <si>
    <t>NOVICAM PRO  TC21</t>
  </si>
  <si>
    <r>
      <t xml:space="preserve">2.1 </t>
    </r>
    <r>
      <rPr>
        <rFont val="Calibri"/>
        <charset val="204"/>
        <family val="2"/>
        <sz val="10"/>
      </rPr>
      <t xml:space="preserve">Mpix CMOS 1/2.7"</t>
    </r>
  </si>
  <si>
    <r>
      <t xml:space="preserve">2.1 Мегапиксельная HD-TVI видеокамера Full HD</t>
    </r>
    <r>
      <rPr>
        <rFont val="Arial"/>
        <charset val="204"/>
        <family val="2"/>
        <sz val="8"/>
      </rPr>
      <t xml:space="preserve"> с матрицей 2.1 Mpix Panasonic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color rgb="00FF0000"/>
        <sz val="8"/>
      </rPr>
      <t xml:space="preserve"> 25/30</t>
    </r>
    <r>
      <rPr>
        <rFont val="Arial"/>
        <charset val="204"/>
        <family val="2"/>
        <b val="true"/>
        <sz val="8"/>
      </rPr>
      <t xml:space="preserve"> к/с, ИК</t>
    </r>
    <r>
      <rPr>
        <rFont val="Arial"/>
        <charset val="204"/>
        <family val="2"/>
        <sz val="8"/>
      </rPr>
      <t xml:space="preserve"> подсветка</t>
    </r>
    <r>
      <rPr>
        <rFont val="Arial"/>
        <charset val="204"/>
        <family val="2"/>
        <b val="true"/>
        <sz val="8"/>
      </rPr>
      <t xml:space="preserve"> 20м,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330 мА (ИК вкл.)</t>
    </r>
  </si>
  <si>
    <t>35,4</t>
  </si>
  <si>
    <t>Внутренняя купольная видеокамера NOVIcam PRO T27производства компании NOVIcam создана на основе новейшей технологии TVI.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и Full HD разрешения, используя существующие коммуникации, без необходимости прокладки новых кабелей.
Видеокамера использует прогрессивный 1/2.7" CMOS сенсор с Full HD разрешением 1080p, что позволяет получить четкое и качественное изображение, причём картинка передается без задержек и потерь. Мегапиксельный вариофокальный объектив 2.8-12мм дает возможность с легкостью подобрать необходимый угол обзора для любой  конкретной ситуации.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30 метров. В результате повышается качество изображения, в ночном режиме пропадает цветовой шум, и как следствие уменьшается размер файла при записи на DVR. Встроенное UTC меню дает возможность уже после монтажа, удалённо, настраивать параметры изображения и использовать функции цифрового расширенного динамического диапазона (D-WDR) и компенсации задней засветки (BLC). Управление UTC меню осуществляется по одному кабелю с видеосигналом, что позволит сэкономить на прокладке дополнительных кабелей и дает возможность легко изменить настройки камеры в случае необходимости. Настройка UTC меню производится через TVI видеорегистратор и избавляет от необходимости приобретать дополнительный пульт, или находится рядом с камерой во время настройки</t>
  </si>
  <si>
    <t>NOVICAM PRO  TС27</t>
  </si>
  <si>
    <r>
      <t xml:space="preserve">30м
</t>
    </r>
    <r>
      <rPr>
        <rFont val="Arial"/>
        <charset val="204"/>
        <family val="2"/>
        <b val="true"/>
        <color rgb="00FF0000"/>
        <sz val="8"/>
      </rPr>
      <t xml:space="preserve">IR-cut</t>
    </r>
  </si>
  <si>
    <r>
      <t xml:space="preserve">2.1 Мегапиксельная HD-TVI видеокамера Full HD</t>
    </r>
    <r>
      <rPr>
        <rFont val="Arial"/>
        <charset val="204"/>
        <family val="2"/>
        <sz val="8"/>
      </rPr>
      <t xml:space="preserve"> с матрицей 2.1 Mpix Panasonic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color rgb="00FF0000"/>
        <sz val="8"/>
      </rPr>
      <t xml:space="preserve"> 25/30</t>
    </r>
    <r>
      <rPr>
        <rFont val="Arial"/>
        <charset val="204"/>
        <family val="2"/>
        <b val="true"/>
        <sz val="8"/>
      </rPr>
      <t xml:space="preserve"> к/с, ИК</t>
    </r>
    <r>
      <rPr>
        <rFont val="Arial"/>
        <charset val="204"/>
        <family val="2"/>
        <sz val="8"/>
      </rPr>
      <t xml:space="preserve"> подсветка</t>
    </r>
    <r>
      <rPr>
        <rFont val="Arial"/>
        <charset val="204"/>
        <family val="2"/>
        <b val="true"/>
        <sz val="8"/>
      </rPr>
      <t xml:space="preserve"> 30м, Мегапиксельный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250 мА (ИК вкл.)</t>
    </r>
  </si>
  <si>
    <t>84,6</t>
  </si>
  <si>
    <t>УЛИЧНЫЕ HD-TVI КАМЕРЫ 7</t>
  </si>
  <si>
    <r>
      <t xml:space="preserve">   Купольная всепогодная видеокамеры </t>
    </r>
    <r>
      <rPr>
        <rFont val="Arial"/>
        <charset val="204"/>
        <family val="2"/>
        <b val="true"/>
        <sz val="10"/>
      </rPr>
      <t xml:space="preserve">NOVIcam PRO TC12W и TC22W</t>
    </r>
    <r>
      <rPr>
        <rFont val="Arial"/>
        <charset val="204"/>
        <family val="2"/>
        <sz val="10"/>
      </rPr>
      <t xml:space="preserve"> производства компании </t>
    </r>
    <r>
      <rPr>
        <rFont val="Arial"/>
        <charset val="204"/>
        <family val="2"/>
        <b val="true"/>
        <sz val="10"/>
      </rPr>
      <t xml:space="preserve">NOVIcam</t>
    </r>
    <r>
      <rPr>
        <rFont val="Arial"/>
        <charset val="204"/>
        <family val="2"/>
        <sz val="10"/>
      </rPr>
      <t xml:space="preserve"> созданы на основе новейшей технологии </t>
    </r>
    <r>
      <rPr>
        <rFont val="Arial"/>
        <charset val="204"/>
        <family val="2"/>
        <b val="true"/>
        <sz val="10"/>
      </rPr>
      <t xml:space="preserve">TVI.</t>
    </r>
    <r>
      <rPr>
        <rFont val="Arial"/>
        <charset val="204"/>
        <family val="2"/>
        <sz val="10"/>
      </rPr>
      <t xml:space="preserve">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t>
    </r>
    <r>
      <rPr>
        <rFont val="Arial"/>
        <charset val="204"/>
        <family val="2"/>
        <b val="true"/>
        <sz val="10"/>
      </rPr>
      <t xml:space="preserve">500 метров </t>
    </r>
    <r>
      <rPr>
        <rFont val="Arial"/>
        <charset val="204"/>
        <family val="2"/>
        <sz val="10"/>
      </rPr>
      <t xml:space="preserve">и дает возможность модернизировать оборудование на объекте до </t>
    </r>
    <r>
      <rPr>
        <rFont val="Arial"/>
        <charset val="204"/>
        <family val="2"/>
        <b val="true"/>
        <sz val="10"/>
      </rPr>
      <t xml:space="preserve">HD</t>
    </r>
    <r>
      <rPr>
        <rFont val="Arial"/>
        <charset val="204"/>
        <family val="2"/>
        <sz val="10"/>
      </rPr>
      <t xml:space="preserve"> и </t>
    </r>
    <r>
      <rPr>
        <rFont val="Arial"/>
        <charset val="204"/>
        <family val="2"/>
        <b val="true"/>
        <sz val="10"/>
      </rPr>
      <t xml:space="preserve">Full HD</t>
    </r>
    <r>
      <rPr>
        <rFont val="Arial"/>
        <charset val="204"/>
        <family val="2"/>
        <sz val="10"/>
      </rPr>
      <t xml:space="preserve"> разрешения, используя существующие коммуникации, без необходимости прокладки новых кабелей. 
   Видеокамера использует прогрессивный </t>
    </r>
    <r>
      <rPr>
        <rFont val="Arial"/>
        <charset val="204"/>
        <family val="2"/>
        <b val="true"/>
        <sz val="10"/>
      </rPr>
      <t xml:space="preserve">CMOS</t>
    </r>
    <r>
      <rPr>
        <rFont val="Arial"/>
        <charset val="204"/>
        <family val="2"/>
        <sz val="10"/>
      </rPr>
      <t xml:space="preserve"> сенсор </t>
    </r>
    <r>
      <rPr>
        <rFont val="Arial"/>
        <charset val="204"/>
        <family val="2"/>
        <b val="true"/>
        <sz val="10"/>
      </rPr>
      <t xml:space="preserve"> </t>
    </r>
    <r>
      <rPr>
        <rFont val="Arial"/>
        <charset val="204"/>
        <family val="2"/>
        <sz val="10"/>
      </rPr>
      <t xml:space="preserve">разрешением до</t>
    </r>
    <r>
      <rPr>
        <rFont val="Arial"/>
        <charset val="204"/>
        <family val="2"/>
        <b val="true"/>
        <sz val="10"/>
      </rPr>
      <t xml:space="preserve"> 1080p</t>
    </r>
    <r>
      <rPr>
        <rFont val="Arial"/>
        <charset val="204"/>
        <family val="2"/>
        <sz val="10"/>
      </rPr>
      <t xml:space="preserve">,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t>
    </r>
    <r>
      <rPr>
        <rFont val="Arial"/>
        <charset val="204"/>
        <family val="2"/>
        <b val="true"/>
        <sz val="10"/>
      </rPr>
      <t xml:space="preserve">ИК подсветка</t>
    </r>
    <r>
      <rPr>
        <rFont val="Arial"/>
        <charset val="204"/>
        <family val="2"/>
        <sz val="10"/>
      </rPr>
      <t xml:space="preserve">, способная осветить объекты на расстоянии </t>
    </r>
    <r>
      <rPr>
        <rFont val="Arial"/>
        <charset val="204"/>
        <family val="2"/>
        <b val="true"/>
        <sz val="10"/>
      </rPr>
      <t xml:space="preserve">до 20 метров</t>
    </r>
    <r>
      <rPr>
        <rFont val="Arial"/>
        <charset val="204"/>
        <family val="2"/>
        <sz val="10"/>
      </rPr>
      <t xml:space="preserve">. В результате повышается качество изображения, в ночном режиме пропадает цветовой шум, и как следствие уменьшается размер файла при записи на DVR. Практичный дизайн удобен для монтажа, позволяет регулировать направление обзора на </t>
    </r>
    <r>
      <rPr>
        <rFont val="Arial"/>
        <charset val="204"/>
        <family val="2"/>
        <b val="true"/>
        <sz val="10"/>
      </rPr>
      <t xml:space="preserve">360 градусов</t>
    </r>
    <r>
      <rPr>
        <rFont val="Arial"/>
        <charset val="204"/>
        <family val="2"/>
        <sz val="10"/>
      </rPr>
      <t xml:space="preserve"> и подходит для использования как внутри, так и снаружи помещения.
   N</t>
    </r>
    <r>
      <rPr>
        <rFont val="Arial"/>
        <charset val="204"/>
        <family val="2"/>
        <b val="true"/>
        <sz val="10"/>
      </rPr>
      <t xml:space="preserve">OVIcam PRO TC12W</t>
    </r>
    <r>
      <rPr>
        <rFont val="Arial"/>
        <charset val="204"/>
        <family val="2"/>
        <sz val="10"/>
      </rPr>
      <t xml:space="preserve"> с мегапиксельным объективом </t>
    </r>
    <r>
      <rPr>
        <rFont val="Arial"/>
        <charset val="204"/>
        <family val="2"/>
        <b val="true"/>
        <sz val="10"/>
      </rPr>
      <t xml:space="preserve">2.8мм</t>
    </r>
    <r>
      <rPr>
        <rFont val="Arial"/>
        <charset val="204"/>
        <family val="2"/>
        <sz val="10"/>
      </rPr>
      <t xml:space="preserve"> и классом пыле-влагозащиты </t>
    </r>
    <r>
      <rPr>
        <rFont val="Arial"/>
        <charset val="204"/>
        <family val="2"/>
        <b val="true"/>
        <sz val="10"/>
      </rPr>
      <t xml:space="preserve">IP66</t>
    </r>
    <r>
      <rPr>
        <rFont val="Arial"/>
        <charset val="204"/>
        <family val="2"/>
        <sz val="10"/>
      </rPr>
      <t xml:space="preserve"> идеально подойдет в качестве обзорной камеры, позволяющей различить мельчайшие детали и может быть установлена в школах, подъездах, подземных переходах, парковках, автозаправках. </t>
    </r>
  </si>
  <si>
    <t>NOVICAM PRO  TC12W</t>
  </si>
  <si>
    <r>
      <t xml:space="preserve">1.3 Мегапиксельная HD-TVI видеокамера</t>
    </r>
    <r>
      <rPr>
        <rFont val="Arial"/>
        <charset val="204"/>
        <family val="2"/>
        <sz val="8"/>
      </rPr>
      <t xml:space="preserve"> с матрицей 1.3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20м, 2D-DNR,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310 мА (ИК вкл.)</t>
    </r>
  </si>
  <si>
    <t>30,4</t>
  </si>
  <si>
    <t>NOVICAM PRO  TC22W</t>
  </si>
  <si>
    <t>2.1 Mpix CMOS 1/3"</t>
  </si>
  <si>
    <t>102º</t>
  </si>
  <si>
    <r>
      <t xml:space="preserve">2.1 Мегапиксельная HD-TVI видеокамера Full HD</t>
    </r>
    <r>
      <rPr>
        <rFont val="Arial"/>
        <charset val="204"/>
        <family val="2"/>
        <sz val="8"/>
      </rPr>
      <t xml:space="preserve"> с матрицей 2.1 </t>
    </r>
    <r>
      <rPr>
        <rFont val="Arial"/>
        <charset val="204"/>
        <family val="2"/>
        <color rgb="00FF6600"/>
        <sz val="8"/>
      </rPr>
      <t xml:space="preserve">Mpix CMOS</t>
    </r>
    <r>
      <rPr>
        <rFont val="Arial"/>
        <charset val="204"/>
        <family val="2"/>
        <sz val="8"/>
      </rPr>
      <t xml:space="preserve"> 1/3"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t>
    </r>
    <r>
      <rPr>
        <rFont val="Arial"/>
        <charset val="204"/>
        <family val="2"/>
        <b val="true"/>
        <color rgb="00FF6600"/>
        <sz val="8"/>
      </rPr>
      <t xml:space="preserve">25/30</t>
    </r>
    <r>
      <rPr>
        <rFont val="Arial"/>
        <charset val="204"/>
        <family val="2"/>
        <b val="true"/>
        <sz val="8"/>
      </rPr>
      <t xml:space="preserve"> к/с, ИК</t>
    </r>
    <r>
      <rPr>
        <rFont val="Arial"/>
        <charset val="204"/>
        <family val="2"/>
        <sz val="8"/>
      </rPr>
      <t xml:space="preserve"> подсветка </t>
    </r>
    <r>
      <rPr>
        <rFont val="Arial"/>
        <charset val="204"/>
        <family val="2"/>
        <b val="true"/>
        <sz val="8"/>
      </rPr>
      <t xml:space="preserve">20м,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250 мА (ИК вкл.)</t>
    </r>
  </si>
  <si>
    <r>
      <t xml:space="preserve">   Всепогодная видеокамеры</t>
    </r>
    <r>
      <rPr>
        <rFont val="Arial"/>
        <charset val="204"/>
        <family val="2"/>
        <b val="true"/>
        <sz val="10"/>
      </rPr>
      <t xml:space="preserve"> NOVIcam PRO TC13W и TC23W</t>
    </r>
    <r>
      <rPr>
        <rFont val="Arial"/>
        <charset val="204"/>
        <family val="2"/>
        <sz val="10"/>
      </rPr>
      <t xml:space="preserve"> производства компании</t>
    </r>
    <r>
      <rPr>
        <rFont val="Arial"/>
        <charset val="204"/>
        <family val="2"/>
        <b val="true"/>
        <sz val="10"/>
      </rPr>
      <t xml:space="preserve"> NOVIcam </t>
    </r>
    <r>
      <rPr>
        <rFont val="Arial"/>
        <charset val="204"/>
        <family val="2"/>
        <sz val="10"/>
      </rPr>
      <t xml:space="preserve">созданы на основе новейшей технологии </t>
    </r>
    <r>
      <rPr>
        <rFont val="Arial"/>
        <charset val="204"/>
        <family val="2"/>
        <b val="true"/>
        <sz val="10"/>
      </rPr>
      <t xml:space="preserve">TVI.</t>
    </r>
    <r>
      <rPr>
        <rFont val="Arial"/>
        <charset val="204"/>
        <family val="2"/>
        <sz val="10"/>
      </rPr>
      <t xml:space="preserve">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t>
    </r>
    <r>
      <rPr>
        <rFont val="Arial"/>
        <charset val="204"/>
        <family val="2"/>
        <b val="true"/>
        <sz val="10"/>
      </rPr>
      <t xml:space="preserve">500 метров</t>
    </r>
    <r>
      <rPr>
        <rFont val="Arial"/>
        <charset val="204"/>
        <family val="2"/>
        <sz val="10"/>
      </rPr>
      <t xml:space="preserve"> и дает возможность модернизировать оборудование на объекте до</t>
    </r>
    <r>
      <rPr>
        <rFont val="Arial"/>
        <charset val="204"/>
        <family val="2"/>
        <b val="true"/>
        <sz val="10"/>
      </rPr>
      <t xml:space="preserve"> HD </t>
    </r>
    <r>
      <rPr>
        <rFont val="Arial"/>
        <charset val="204"/>
        <family val="2"/>
        <sz val="10"/>
      </rPr>
      <t xml:space="preserve">и </t>
    </r>
    <r>
      <rPr>
        <rFont val="Arial"/>
        <charset val="204"/>
        <family val="2"/>
        <b val="true"/>
        <sz val="10"/>
      </rPr>
      <t xml:space="preserve">Full HD</t>
    </r>
    <r>
      <rPr>
        <rFont val="Arial"/>
        <charset val="204"/>
        <family val="2"/>
        <sz val="10"/>
      </rPr>
      <t xml:space="preserve"> разрешения, используя существующие коммуникации, без необходимости прокладки новых кабелей. 
   Видеокамера использует прогрессивный </t>
    </r>
    <r>
      <rPr>
        <rFont val="Arial"/>
        <charset val="204"/>
        <family val="2"/>
        <b val="true"/>
        <sz val="10"/>
      </rPr>
      <t xml:space="preserve">CMOS</t>
    </r>
    <r>
      <rPr>
        <rFont val="Arial"/>
        <charset val="204"/>
        <family val="2"/>
        <sz val="10"/>
      </rPr>
      <t xml:space="preserve"> сенсор с разрешением до 108</t>
    </r>
    <r>
      <rPr>
        <rFont val="Arial"/>
        <charset val="204"/>
        <family val="2"/>
        <b val="true"/>
        <sz val="10"/>
      </rPr>
      <t xml:space="preserve">0p,</t>
    </r>
    <r>
      <rPr>
        <rFont val="Arial"/>
        <charset val="204"/>
        <family val="2"/>
        <sz val="10"/>
      </rPr>
      <t xml:space="preserve">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t>
    </r>
    <r>
      <rPr>
        <rFont val="Arial"/>
        <charset val="204"/>
        <family val="2"/>
        <b val="true"/>
        <sz val="10"/>
      </rPr>
      <t xml:space="preserve">ИК подсветка</t>
    </r>
    <r>
      <rPr>
        <rFont val="Arial"/>
        <charset val="204"/>
        <family val="2"/>
        <sz val="10"/>
      </rPr>
      <t xml:space="preserve">, способная осветить объекты на расстоянии до </t>
    </r>
    <r>
      <rPr>
        <rFont val="Arial"/>
        <charset val="204"/>
        <family val="2"/>
        <b val="true"/>
        <sz val="10"/>
      </rPr>
      <t xml:space="preserve">20 метров</t>
    </r>
    <r>
      <rPr>
        <rFont val="Arial"/>
        <charset val="204"/>
        <family val="2"/>
        <sz val="10"/>
      </rPr>
      <t xml:space="preserve">. В результате повышается качество изображения, в ночном режиме пропадает цветовой шум, и как следствие уменьшается размер файла при записи на DVR. Практичный дизайн удобен для монтажа, позволяет регулировать направление обзора и подходит для использования как внутри, так и снаружи помещения.</t>
    </r>
  </si>
  <si>
    <t>NOVICAM PRO  TC13W</t>
  </si>
  <si>
    <r>
      <t xml:space="preserve">1.3 Мегапиксельная HD-TVI видеокамера</t>
    </r>
    <r>
      <rPr>
        <rFont val="Arial"/>
        <charset val="204"/>
        <family val="2"/>
        <sz val="8"/>
      </rPr>
      <t xml:space="preserve"> с матрицей 1.3 Mpix CMOS 1/4"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20м, 2D-DNR,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310 мА (ИК вкл.)</t>
    </r>
  </si>
  <si>
    <t>NOVICAM PRO  TC23W</t>
  </si>
  <si>
    <r>
      <t xml:space="preserve">2.1 Мегапиксельная HD-TVI видеокамера Full HD</t>
    </r>
    <r>
      <rPr>
        <rFont val="Arial"/>
        <charset val="204"/>
        <family val="2"/>
        <sz val="8"/>
      </rPr>
      <t xml:space="preserve"> с матрицей 2.1 Mpix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25/30 к/с, ИК</t>
    </r>
    <r>
      <rPr>
        <rFont val="Arial"/>
        <charset val="204"/>
        <family val="2"/>
        <sz val="8"/>
      </rPr>
      <t xml:space="preserve"> подсветка </t>
    </r>
    <r>
      <rPr>
        <rFont val="Arial"/>
        <charset val="204"/>
        <family val="2"/>
        <b val="true"/>
        <sz val="8"/>
      </rPr>
      <t xml:space="preserve">20м, Мегапиксельный  объектив 3.6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250 мА (ИК вкл.)</t>
    </r>
  </si>
  <si>
    <r>
      <t xml:space="preserve">   Всепогодная купольная видеокамеры </t>
    </r>
    <r>
      <rPr>
        <rFont val="Arial"/>
        <charset val="204"/>
        <family val="2"/>
        <b val="true"/>
        <sz val="10"/>
      </rPr>
      <t xml:space="preserve">NOVIcam PRO TC18W</t>
    </r>
    <r>
      <rPr>
        <rFont val="Arial"/>
        <charset val="204"/>
        <family val="2"/>
        <sz val="10"/>
      </rPr>
      <t xml:space="preserve"> и TC28W производства компании </t>
    </r>
    <r>
      <rPr>
        <rFont val="Arial"/>
        <charset val="204"/>
        <family val="2"/>
        <b val="true"/>
        <sz val="10"/>
      </rPr>
      <t xml:space="preserve">NOVIcam</t>
    </r>
    <r>
      <rPr>
        <rFont val="Arial"/>
        <charset val="204"/>
        <family val="2"/>
        <sz val="10"/>
      </rPr>
      <t xml:space="preserve"> созданы на основе новейшей технологии </t>
    </r>
    <r>
      <rPr>
        <rFont val="Arial"/>
        <charset val="204"/>
        <family val="2"/>
        <b val="true"/>
        <sz val="10"/>
      </rPr>
      <t xml:space="preserve">TVI</t>
    </r>
    <r>
      <rPr>
        <rFont val="Arial"/>
        <charset val="204"/>
        <family val="2"/>
        <sz val="10"/>
      </rPr>
      <t xml:space="preserve">.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t>
    </r>
    <r>
      <rPr>
        <rFont val="Arial"/>
        <charset val="204"/>
        <family val="2"/>
        <b val="true"/>
        <sz val="10"/>
      </rPr>
      <t xml:space="preserve">500 метров</t>
    </r>
    <r>
      <rPr>
        <rFont val="Arial"/>
        <charset val="204"/>
        <family val="2"/>
        <sz val="10"/>
      </rPr>
      <t xml:space="preserve"> и дает возможность модернизировать оборудование на объекте до HD и Full HD разрешения, используя существующие коммуникации, без необходимости прокладки новых кабелей. 
   Видеокамера использует прогрессивный </t>
    </r>
    <r>
      <rPr>
        <rFont val="Arial"/>
        <charset val="204"/>
        <family val="2"/>
        <b val="true"/>
        <sz val="10"/>
      </rPr>
      <t xml:space="preserve"> CMOS</t>
    </r>
    <r>
      <rPr>
        <rFont val="Arial"/>
        <charset val="204"/>
        <family val="2"/>
        <sz val="10"/>
      </rPr>
      <t xml:space="preserve"> сенсор с </t>
    </r>
    <r>
      <rPr>
        <rFont val="Arial"/>
        <charset val="204"/>
        <family val="2"/>
        <b val="true"/>
        <sz val="10"/>
      </rPr>
      <t xml:space="preserve">HD</t>
    </r>
    <r>
      <rPr>
        <rFont val="Arial"/>
        <charset val="204"/>
        <family val="2"/>
        <sz val="10"/>
      </rPr>
      <t xml:space="preserve"> разрешением</t>
    </r>
    <r>
      <rPr>
        <rFont val="Arial"/>
        <charset val="204"/>
        <family val="2"/>
        <b val="true"/>
        <sz val="10"/>
      </rPr>
      <t xml:space="preserve"> до 1080p</t>
    </r>
    <r>
      <rPr>
        <rFont val="Arial"/>
        <charset val="204"/>
        <family val="2"/>
        <sz val="10"/>
      </rPr>
      <t xml:space="preserve">, что позволяет получить четкое и качественное изображение, причём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t>
    </r>
    <r>
      <rPr>
        <rFont val="Arial"/>
        <charset val="204"/>
        <family val="2"/>
        <b val="true"/>
        <sz val="10"/>
      </rPr>
      <t xml:space="preserve">ИК подсветка</t>
    </r>
    <r>
      <rPr>
        <rFont val="Arial"/>
        <charset val="204"/>
        <family val="2"/>
        <sz val="10"/>
      </rPr>
      <t xml:space="preserve">, способная осветить объекты на расстоянии до </t>
    </r>
    <r>
      <rPr>
        <rFont val="Arial"/>
        <charset val="204"/>
        <family val="2"/>
        <b val="true"/>
        <sz val="10"/>
      </rPr>
      <t xml:space="preserve">35 метров</t>
    </r>
    <r>
      <rPr>
        <rFont val="Arial"/>
        <charset val="204"/>
        <family val="2"/>
        <sz val="10"/>
      </rPr>
      <t xml:space="preserve">. В результате повышается качество изображения, в ночном режиме пропадает цветовой шум, и как следствие уменьшается размер файла при записи на DVR. Практичный дизайн удобен для монтажа, позволяет регулировать направление обзора на </t>
    </r>
    <r>
      <rPr>
        <rFont val="Arial"/>
        <charset val="204"/>
        <family val="2"/>
        <b val="true"/>
        <sz val="10"/>
      </rPr>
      <t xml:space="preserve">360 градусов</t>
    </r>
    <r>
      <rPr>
        <rFont val="Arial"/>
        <charset val="204"/>
        <family val="2"/>
        <sz val="10"/>
      </rPr>
      <t xml:space="preserve"> и подходит для использования как внутри, так и снаружи помещения.</t>
    </r>
  </si>
  <si>
    <t>NOVICAM PRO  TC18W</t>
  </si>
  <si>
    <t>102°~28°</t>
  </si>
  <si>
    <r>
      <t xml:space="preserve">40м
</t>
    </r>
    <r>
      <rPr>
        <rFont val="Arial"/>
        <charset val="204"/>
        <family val="2"/>
        <b val="true"/>
        <color rgb="00FF0000"/>
        <sz val="8"/>
      </rPr>
      <t xml:space="preserve">IR-cut</t>
    </r>
  </si>
  <si>
    <r>
      <t xml:space="preserve">1.3 Мегапиксельная HD-TVI видеокамера</t>
    </r>
    <r>
      <rPr>
        <rFont val="Arial"/>
        <charset val="204"/>
        <family val="2"/>
        <sz val="8"/>
      </rPr>
      <t xml:space="preserve"> с матрицей 1.3 Mpix CMOS 1/3" </t>
    </r>
    <r>
      <rPr>
        <rFont val="Arial"/>
        <charset val="204"/>
        <family val="2"/>
        <color rgb="00FF6600"/>
        <sz val="8"/>
      </rPr>
      <t xml:space="preserve">0.01 люкс</t>
    </r>
    <r>
      <rPr>
        <rFont val="Arial"/>
        <charset val="204"/>
        <family val="2"/>
        <sz val="8"/>
      </rPr>
      <t xml:space="preserve">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t>
    </r>
    <r>
      <rPr>
        <rFont val="Arial"/>
        <charset val="204"/>
        <family val="2"/>
        <b val="true"/>
        <color rgb="00FF6600"/>
        <sz val="8"/>
      </rPr>
      <t xml:space="preserve">25 к/с</t>
    </r>
    <r>
      <rPr>
        <rFont val="Arial"/>
        <charset val="204"/>
        <family val="2"/>
        <b val="true"/>
        <sz val="8"/>
      </rPr>
      <t xml:space="preserve">, ИК</t>
    </r>
    <r>
      <rPr>
        <rFont val="Arial"/>
        <charset val="204"/>
        <family val="2"/>
        <sz val="8"/>
      </rPr>
      <t xml:space="preserve"> подсветка 40</t>
    </r>
    <r>
      <rPr>
        <rFont val="Arial"/>
        <charset val="204"/>
        <family val="2"/>
        <b val="true"/>
        <sz val="8"/>
      </rPr>
      <t xml:space="preserve">м, Мегапиксельный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t>
    </r>
    <r>
      <rPr>
        <rFont val="Arial"/>
        <charset val="204"/>
        <family val="2"/>
        <b val="true"/>
        <color rgb="00FF6600"/>
        <sz val="8"/>
      </rPr>
      <t xml:space="preserve">ИК-фильтр</t>
    </r>
    <r>
      <rPr>
        <rFont val="Arial"/>
        <charset val="204"/>
        <family val="2"/>
        <color rgb="00FF6600"/>
        <sz val="8"/>
      </rPr>
      <t xml:space="preserve">,</t>
    </r>
    <r>
      <rPr>
        <rFont val="Arial"/>
        <charset val="204"/>
        <family val="2"/>
        <b val="true"/>
        <color rgb="00FF6600"/>
        <sz val="8"/>
      </rPr>
      <t xml:space="preserve"> </t>
    </r>
    <r>
      <rPr>
        <rFont val="Arial"/>
        <charset val="204"/>
        <family val="2"/>
        <color rgb="00FF6600"/>
        <sz val="8"/>
      </rPr>
      <t xml:space="preserve">питание</t>
    </r>
    <r>
      <rPr>
        <rFont val="Arial"/>
        <charset val="204"/>
        <family val="2"/>
        <sz val="8"/>
      </rPr>
      <t xml:space="preserve"> 12v DC </t>
    </r>
    <r>
      <rPr>
        <rFont val="Arial"/>
        <charset val="204"/>
        <family val="2"/>
        <color rgb="00FF6600"/>
        <sz val="8"/>
      </rPr>
      <t xml:space="preserve">370 мА</t>
    </r>
    <r>
      <rPr>
        <rFont val="Arial"/>
        <charset val="204"/>
        <family val="2"/>
        <sz val="8"/>
      </rPr>
      <t xml:space="preserve"> (ИК вкл.)</t>
    </r>
  </si>
  <si>
    <t>64,6</t>
  </si>
  <si>
    <t>NOVICAM PRO  TС28W</t>
  </si>
  <si>
    <r>
      <t xml:space="preserve">2.1 Мегапиксельная HD-TVI видеокамера Full HD</t>
    </r>
    <r>
      <rPr>
        <rFont val="Arial"/>
        <charset val="204"/>
        <family val="2"/>
        <sz val="8"/>
      </rPr>
      <t xml:space="preserve"> с матрицей 2.1 Mpix Panasonic CMOS 1/3"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color rgb="00FF0000"/>
        <sz val="8"/>
      </rPr>
      <t xml:space="preserve"> 25/30</t>
    </r>
    <r>
      <rPr>
        <rFont val="Arial"/>
        <charset val="204"/>
        <family val="2"/>
        <b val="true"/>
        <sz val="8"/>
      </rPr>
      <t xml:space="preserve"> к/с, ИК</t>
    </r>
    <r>
      <rPr>
        <rFont val="Arial"/>
        <charset val="204"/>
        <family val="2"/>
        <sz val="8"/>
      </rPr>
      <t xml:space="preserve"> подсветка 35</t>
    </r>
    <r>
      <rPr>
        <rFont val="Arial"/>
        <charset val="204"/>
        <family val="2"/>
        <b val="true"/>
        <sz val="8"/>
      </rPr>
      <t xml:space="preserve">м, Мегапиксельный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330 мА (ИК вкл.)</t>
    </r>
  </si>
  <si>
    <t>96,9</t>
  </si>
  <si>
    <r>
      <t xml:space="preserve">   Всепогодная видеокамера </t>
    </r>
    <r>
      <rPr>
        <rFont val="Arial"/>
        <charset val="204"/>
        <family val="2"/>
        <b val="true"/>
        <sz val="10"/>
      </rPr>
      <t xml:space="preserve">NOVIcam PRO TС19W</t>
    </r>
    <r>
      <rPr>
        <rFont val="Arial"/>
        <charset val="204"/>
        <family val="2"/>
        <sz val="10"/>
      </rPr>
      <t xml:space="preserve"> и TC29W производства компании </t>
    </r>
    <r>
      <rPr>
        <rFont val="Arial"/>
        <charset val="204"/>
        <family val="2"/>
        <b val="true"/>
        <sz val="10"/>
      </rPr>
      <t xml:space="preserve">NOVIcam</t>
    </r>
    <r>
      <rPr>
        <rFont val="Arial"/>
        <charset val="204"/>
        <family val="2"/>
        <sz val="10"/>
      </rPr>
      <t xml:space="preserve"> созданы на основе новейшей технологии </t>
    </r>
    <r>
      <rPr>
        <rFont val="Arial"/>
        <charset val="204"/>
        <family val="2"/>
        <b val="true"/>
        <sz val="10"/>
      </rPr>
      <t xml:space="preserve">TVI</t>
    </r>
    <r>
      <rPr>
        <rFont val="Arial"/>
        <charset val="204"/>
        <family val="2"/>
        <sz val="10"/>
      </rPr>
      <t xml:space="preserve">.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t>
    </r>
    <r>
      <rPr>
        <rFont val="Arial"/>
        <charset val="204"/>
        <family val="2"/>
        <b val="true"/>
        <sz val="10"/>
      </rPr>
      <t xml:space="preserve">500 метров</t>
    </r>
    <r>
      <rPr>
        <rFont val="Arial"/>
        <charset val="204"/>
        <family val="2"/>
        <sz val="10"/>
      </rPr>
      <t xml:space="preserve"> и дает возможность модернизировать оборудование на объекте до HD и Full HD разрешения, используя существующие коммуникации, без необходимости прокладки новых кабелей. 
   Видеокамера использует прогрессивный </t>
    </r>
    <r>
      <rPr>
        <rFont val="Arial"/>
        <charset val="204"/>
        <family val="2"/>
        <b val="true"/>
        <sz val="10"/>
      </rPr>
      <t xml:space="preserve"> CMOS</t>
    </r>
    <r>
      <rPr>
        <rFont val="Arial"/>
        <charset val="204"/>
        <family val="2"/>
        <sz val="10"/>
      </rPr>
      <t xml:space="preserve"> сенсор с разрешением до 108</t>
    </r>
    <r>
      <rPr>
        <rFont val="Arial"/>
        <charset val="204"/>
        <family val="2"/>
        <b val="true"/>
        <sz val="10"/>
      </rPr>
      <t xml:space="preserve">0p</t>
    </r>
    <r>
      <rPr>
        <rFont val="Arial"/>
        <charset val="204"/>
        <family val="2"/>
        <sz val="10"/>
      </rPr>
      <t xml:space="preserve">, что позволяет получить четкое и качественное изображение, причем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t>
    </r>
    <r>
      <rPr>
        <rFont val="Arial"/>
        <charset val="204"/>
        <family val="2"/>
        <b val="true"/>
        <sz val="10"/>
      </rPr>
      <t xml:space="preserve">ИК подсветка</t>
    </r>
    <r>
      <rPr>
        <rFont val="Arial"/>
        <charset val="204"/>
        <family val="2"/>
        <sz val="10"/>
      </rPr>
      <t xml:space="preserve">, способная осветить объекты на расстоянии до </t>
    </r>
    <r>
      <rPr>
        <rFont val="Arial"/>
        <charset val="204"/>
        <family val="2"/>
        <b val="true"/>
        <sz val="10"/>
      </rPr>
      <t xml:space="preserve">35 метров</t>
    </r>
    <r>
      <rPr>
        <rFont val="Arial"/>
        <charset val="204"/>
        <family val="2"/>
        <sz val="10"/>
      </rPr>
      <t xml:space="preserve">. В результате повышается качество изображения, в ночном режиме пропадает цветовой шум, и как следствие уменьшается размер файла при записи на DVR. Практичный дизайн удобен для монтажа, позволяет регулировать направление обзора на </t>
    </r>
    <r>
      <rPr>
        <rFont val="Arial"/>
        <charset val="204"/>
        <family val="2"/>
        <b val="true"/>
        <sz val="10"/>
      </rPr>
      <t xml:space="preserve">360 градусов</t>
    </r>
    <r>
      <rPr>
        <rFont val="Arial"/>
        <charset val="204"/>
        <family val="2"/>
        <sz val="10"/>
      </rPr>
      <t xml:space="preserve"> и подходит для использования как внутри, так и снаружи помещения.</t>
    </r>
  </si>
  <si>
    <t>NOVICAM PRO  TC19W</t>
  </si>
  <si>
    <r>
      <t xml:space="preserve">1.3 Мегапиксельная HD-TVI видеокамера</t>
    </r>
    <r>
      <rPr>
        <rFont val="Arial"/>
        <charset val="204"/>
        <family val="2"/>
        <sz val="8"/>
      </rPr>
      <t xml:space="preserve"> с матрицей 1.3 Mpix CMOS 1/3"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ИК</t>
    </r>
    <r>
      <rPr>
        <rFont val="Arial"/>
        <charset val="204"/>
        <family val="2"/>
        <sz val="8"/>
      </rPr>
      <t xml:space="preserve"> подсветка 40</t>
    </r>
    <r>
      <rPr>
        <rFont val="Arial"/>
        <charset val="204"/>
        <family val="2"/>
        <b val="true"/>
        <sz val="8"/>
      </rPr>
      <t xml:space="preserve">м, Мегапиксельный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 12v DC 370 мА (ИК вкл.)</t>
    </r>
  </si>
  <si>
    <t>61,5</t>
  </si>
  <si>
    <t>NOVICAM PRO  TC29W</t>
  </si>
  <si>
    <r>
      <t xml:space="preserve">2.1 Мегапиксельная HD-TVI видеокамера Full HD</t>
    </r>
    <r>
      <rPr>
        <rFont val="Arial"/>
        <charset val="204"/>
        <family val="2"/>
        <sz val="8"/>
      </rPr>
      <t xml:space="preserve"> с матрицей 2.1 Mpix CMOS 1/2.7"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t>
    </r>
    <r>
      <rPr>
        <rFont val="Arial"/>
        <charset val="204"/>
        <family val="2"/>
        <b val="true"/>
        <color rgb="00FF0000"/>
        <sz val="8"/>
      </rPr>
      <t xml:space="preserve">25/30</t>
    </r>
    <r>
      <rPr>
        <rFont val="Arial"/>
        <charset val="204"/>
        <family val="2"/>
        <b val="true"/>
        <sz val="8"/>
      </rPr>
      <t xml:space="preserve"> к/с, ИК</t>
    </r>
    <r>
      <rPr>
        <rFont val="Arial"/>
        <charset val="204"/>
        <family val="2"/>
        <sz val="8"/>
      </rPr>
      <t xml:space="preserve"> подсветка 40</t>
    </r>
    <r>
      <rPr>
        <rFont val="Arial"/>
        <charset val="204"/>
        <family val="2"/>
        <b val="true"/>
        <sz val="8"/>
      </rPr>
      <t xml:space="preserve">м, Мегапиксельный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t>
    </r>
    <r>
      <rPr>
        <rFont val="Arial"/>
        <charset val="204"/>
        <family val="2"/>
        <color rgb="00FF0000"/>
        <sz val="8"/>
      </rPr>
      <t xml:space="preserve">330 </t>
    </r>
    <r>
      <rPr>
        <rFont val="Arial"/>
        <charset val="204"/>
        <family val="2"/>
        <sz val="8"/>
      </rPr>
      <t xml:space="preserve">мА (ИК вкл.)</t>
    </r>
  </si>
  <si>
    <r>
      <t xml:space="preserve">     Всепогодная видеокамера </t>
    </r>
    <r>
      <rPr>
        <rFont val="Arial"/>
        <charset val="204"/>
        <family val="2"/>
        <b val="true"/>
        <sz val="10"/>
      </rPr>
      <t xml:space="preserve">NOVIcam PRO T29W</t>
    </r>
    <r>
      <rPr>
        <rFont val="Arial"/>
        <charset val="204"/>
        <family val="2"/>
        <sz val="10"/>
      </rPr>
      <t xml:space="preserve"> производства компании </t>
    </r>
    <r>
      <rPr>
        <rFont val="Arial"/>
        <charset val="204"/>
        <family val="2"/>
        <b val="true"/>
        <sz val="10"/>
      </rPr>
      <t xml:space="preserve">NOVIcam</t>
    </r>
    <r>
      <rPr>
        <rFont val="Arial"/>
        <charset val="204"/>
        <family val="2"/>
        <sz val="10"/>
      </rPr>
      <t xml:space="preserve"> создана на основе новейшей технологии </t>
    </r>
    <r>
      <rPr>
        <rFont val="Arial"/>
        <charset val="204"/>
        <family val="2"/>
        <b val="true"/>
        <sz val="10"/>
      </rPr>
      <t xml:space="preserve">TVI</t>
    </r>
    <r>
      <rPr>
        <rFont val="Arial"/>
        <charset val="204"/>
        <family val="2"/>
        <sz val="10"/>
      </rPr>
      <t xml:space="preserve">.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t>
    </r>
    <r>
      <rPr>
        <rFont val="Arial"/>
        <charset val="204"/>
        <family val="2"/>
        <b val="true"/>
        <sz val="10"/>
      </rPr>
      <t xml:space="preserve"> 500 метров </t>
    </r>
    <r>
      <rPr>
        <rFont val="Arial"/>
        <charset val="204"/>
        <family val="2"/>
        <sz val="10"/>
      </rPr>
      <t xml:space="preserve">и дает возможность модернизировать оборудование на объекте до </t>
    </r>
    <r>
      <rPr>
        <rFont val="Arial"/>
        <charset val="204"/>
        <family val="2"/>
        <b val="true"/>
        <sz val="10"/>
      </rPr>
      <t xml:space="preserve">HD</t>
    </r>
    <r>
      <rPr>
        <rFont val="Arial"/>
        <charset val="204"/>
        <family val="2"/>
        <sz val="10"/>
      </rPr>
      <t xml:space="preserve"> и </t>
    </r>
    <r>
      <rPr>
        <rFont val="Arial"/>
        <charset val="204"/>
        <family val="2"/>
        <b val="true"/>
        <sz val="10"/>
      </rPr>
      <t xml:space="preserve">Full HD </t>
    </r>
    <r>
      <rPr>
        <rFont val="Arial"/>
        <charset val="204"/>
        <family val="2"/>
        <sz val="10"/>
      </rPr>
      <t xml:space="preserve">разрешения, используя существующие коммуникации, без необходимости прокладки новых кабелей. 
   Видеокамера использует прогрессивный </t>
    </r>
    <r>
      <rPr>
        <rFont val="Arial"/>
        <charset val="204"/>
        <family val="2"/>
        <b val="true"/>
        <sz val="10"/>
      </rPr>
      <t xml:space="preserve">1/3” CMOS</t>
    </r>
    <r>
      <rPr>
        <rFont val="Arial"/>
        <charset val="204"/>
        <family val="2"/>
        <sz val="10"/>
      </rPr>
      <t xml:space="preserve"> сенсор с</t>
    </r>
    <r>
      <rPr>
        <rFont val="Arial"/>
        <charset val="204"/>
        <family val="2"/>
        <b val="true"/>
        <sz val="10"/>
      </rPr>
      <t xml:space="preserve"> Full HD</t>
    </r>
    <r>
      <rPr>
        <rFont val="Arial"/>
        <charset val="204"/>
        <family val="2"/>
        <sz val="10"/>
      </rPr>
      <t xml:space="preserve"> разрешением </t>
    </r>
    <r>
      <rPr>
        <rFont val="Arial"/>
        <charset val="204"/>
        <family val="2"/>
        <b val="true"/>
        <sz val="10"/>
      </rPr>
      <t xml:space="preserve">1080p</t>
    </r>
    <r>
      <rPr>
        <rFont val="Arial"/>
        <charset val="204"/>
        <family val="2"/>
        <sz val="10"/>
      </rPr>
      <t xml:space="preserve">, что позволяет получить четкое и качественное изображение, причём картинка передается без задержек и потерь. Мегапиксельный вариофокальный объектив</t>
    </r>
    <r>
      <rPr>
        <rFont val="Arial"/>
        <charset val="204"/>
        <family val="2"/>
        <b val="true"/>
        <sz val="10"/>
      </rPr>
      <t xml:space="preserve"> 2.8-12мм</t>
    </r>
    <r>
      <rPr>
        <rFont val="Arial"/>
        <charset val="204"/>
        <family val="2"/>
        <sz val="10"/>
      </rPr>
      <t xml:space="preserve"> дает возможность с легкостью подобрать необходимый угол обзора для любой конкретной ситуации.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Благодаря передовой технологии </t>
    </r>
    <r>
      <rPr>
        <rFont val="Arial"/>
        <charset val="204"/>
        <family val="2"/>
        <b val="true"/>
        <sz val="10"/>
      </rPr>
      <t xml:space="preserve">EXIR подсветка</t>
    </r>
    <r>
      <rPr>
        <rFont val="Arial"/>
        <charset val="204"/>
        <family val="2"/>
        <sz val="10"/>
      </rPr>
      <t xml:space="preserve"> способна осветить объекты на расстоянии до </t>
    </r>
    <r>
      <rPr>
        <rFont val="Arial"/>
        <charset val="204"/>
        <family val="2"/>
        <b val="true"/>
        <sz val="10"/>
      </rPr>
      <t xml:space="preserve">50 метров</t>
    </r>
    <r>
      <rPr>
        <rFont val="Arial"/>
        <charset val="204"/>
        <family val="2"/>
        <sz val="10"/>
      </rPr>
      <t xml:space="preserve">. В результате повышается качество изображения, в ночном режиме пропадает цветовой шум, и как следствие уменьшается размер файла при записи на DVR. Встроенное </t>
    </r>
    <r>
      <rPr>
        <rFont val="Arial"/>
        <charset val="204"/>
        <family val="2"/>
        <b val="true"/>
        <sz val="10"/>
      </rPr>
      <t xml:space="preserve">UTC меню</t>
    </r>
    <r>
      <rPr>
        <rFont val="Arial"/>
        <charset val="204"/>
        <family val="2"/>
        <sz val="10"/>
      </rPr>
      <t xml:space="preserve"> дает возможность уже после монтажа, удалённо, настраивать параметры изображения и использовать функции цифрового расширенного динамического диапазона </t>
    </r>
    <r>
      <rPr>
        <rFont val="Arial"/>
        <charset val="204"/>
        <family val="2"/>
        <b val="true"/>
        <sz val="10"/>
      </rPr>
      <t xml:space="preserve">(WDR)</t>
    </r>
    <r>
      <rPr>
        <rFont val="Arial"/>
        <charset val="204"/>
        <family val="2"/>
        <sz val="10"/>
      </rPr>
      <t xml:space="preserve">, компенсации задней засветки </t>
    </r>
    <r>
      <rPr>
        <rFont val="Arial"/>
        <charset val="204"/>
        <family val="2"/>
        <b val="true"/>
        <sz val="10"/>
      </rPr>
      <t xml:space="preserve">(BLC)</t>
    </r>
    <r>
      <rPr>
        <rFont val="Arial"/>
        <charset val="204"/>
        <family val="2"/>
        <sz val="10"/>
      </rPr>
      <t xml:space="preserve">, интеллектуального зума (увеличение выбранной области по детекции движения), шумоподавления </t>
    </r>
    <r>
      <rPr>
        <rFont val="Arial"/>
        <charset val="204"/>
        <family val="2"/>
        <b val="true"/>
        <sz val="10"/>
      </rPr>
      <t xml:space="preserve">(3D-DNR)</t>
    </r>
    <r>
      <rPr>
        <rFont val="Arial"/>
        <charset val="204"/>
        <family val="2"/>
        <sz val="10"/>
      </rPr>
      <t xml:space="preserve">, маскирования, коррекции битых пикселей. Управление </t>
    </r>
    <r>
      <rPr>
        <rFont val="Arial"/>
        <charset val="204"/>
        <family val="2"/>
        <b val="true"/>
        <sz val="10"/>
      </rPr>
      <t xml:space="preserve">UTC меню </t>
    </r>
    <r>
      <rPr>
        <rFont val="Arial"/>
        <charset val="204"/>
        <family val="2"/>
        <sz val="10"/>
      </rPr>
      <t xml:space="preserve">осуществляется по одному кабелю с видеосигналом, что позволит сэкономить на прокладке дополнительных кабелей и дает возможность легко изменить настройки камеры в случае необходимости.  Настройка </t>
    </r>
    <r>
      <rPr>
        <rFont val="Arial"/>
        <charset val="204"/>
        <family val="2"/>
        <b val="true"/>
        <sz val="10"/>
      </rPr>
      <t xml:space="preserve">UTC меню </t>
    </r>
    <r>
      <rPr>
        <rFont val="Arial"/>
        <charset val="204"/>
        <family val="2"/>
        <sz val="10"/>
      </rPr>
      <t xml:space="preserve">производится через </t>
    </r>
    <r>
      <rPr>
        <rFont val="Arial"/>
        <charset val="204"/>
        <family val="2"/>
        <b val="true"/>
        <sz val="10"/>
      </rPr>
      <t xml:space="preserve">TVI</t>
    </r>
    <r>
      <rPr>
        <rFont val="Arial"/>
        <charset val="204"/>
        <family val="2"/>
        <sz val="10"/>
      </rPr>
      <t xml:space="preserve"> видеорегистратор и избавляет от необходимости приобретать дополнительный пульт, или находится рядом с камерой во время настройки.</t>
    </r>
  </si>
  <si>
    <t>NOVICAM PRO  T29W</t>
  </si>
  <si>
    <t>2.1 Mpix Panasonic CMOS 1/3"</t>
  </si>
  <si>
    <r>
      <t xml:space="preserve">2.1 Мегапиксельная HD-TVI видеокамера Full HD</t>
    </r>
    <r>
      <rPr>
        <rFont val="Arial"/>
        <charset val="204"/>
        <family val="2"/>
        <sz val="8"/>
      </rPr>
      <t xml:space="preserve"> с матрицей 2.1 Mpix Panasonic CMOS 1/3"  0.01 люкс (0 люкс ИК вкл.), разрешение </t>
    </r>
    <r>
      <rPr>
        <rFont val="Arial"/>
        <charset val="204"/>
        <family val="2"/>
        <b val="true"/>
        <sz val="8"/>
      </rPr>
      <t xml:space="preserve"> 1080p </t>
    </r>
    <r>
      <rPr>
        <rFont val="Arial"/>
        <charset val="204"/>
        <family val="2"/>
        <sz val="8"/>
      </rPr>
      <t xml:space="preserve">(1920x1080)</t>
    </r>
    <r>
      <rPr>
        <rFont val="Arial"/>
        <charset val="204"/>
        <family val="2"/>
        <b val="true"/>
        <sz val="8"/>
      </rPr>
      <t xml:space="preserve"> 50 к/с, ИК</t>
    </r>
    <r>
      <rPr>
        <rFont val="Arial"/>
        <charset val="204"/>
        <family val="2"/>
        <sz val="8"/>
      </rPr>
      <t xml:space="preserve"> подсветка </t>
    </r>
    <r>
      <rPr>
        <rFont val="Arial"/>
        <charset val="204"/>
        <family val="2"/>
        <b val="true"/>
        <sz val="8"/>
      </rPr>
      <t xml:space="preserve">35м, Мегапиксельный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580 мА (ИК вкл.)</t>
    </r>
  </si>
  <si>
    <t>181,6</t>
  </si>
  <si>
    <r>
      <t xml:space="preserve">Скоростная купольная поворотная видеокамера NOVIcam PRO TP производства компании NOVIcam создана на основе новейшей технологии TVI.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HD и Full HD разрешения, используя существующие коммуникации, без необходимости прокладки новых кабелей. 
   Видеокамера использует прогрессивный 1/3” CMOS сенсор с высоким разрешением др 1080p, что позволяет получить четкое и качественное изображение, причём картинка передается без задержек и потерь. Мегапиксельный вариофокальный объектив 4-92мм с зумом 23х дает возможность с легкостью подобрать необходимый угол обзора для любой конкретной ситуации. В темное время суток выходной сигнал видеокамеры преобразуется в реальный Ч/Б сигнал, а также сдвигается цветовой светофильтр с матрицы CMOS , что дает возможность использовать дополнительную ИК подсветку. Встроенные системы защиты - грозозащита и защита от переходного напряжения , а так же системы охлаждения и подогрева делают работу поворотной камеры надежной и стабильной. Удобное расположение переключателей протокола и скорости передачи, а также продуманная система крепления, позволят просто и быстро установить камеру на объекте.
     Маскировка области, автоматическая регулировка усиления, компенсация задней засветки и широкий динамический диапазон дают возможность максимально полно настроить картинку в зависимости от условий наблюдения. Управление UTC меню и видеокамерой осуществляется по одному кабелю с видеосигналом, что позволит сэкономить на прокладке дополнительных кабелей и дает возможность легко изменить настройки камеры в случае необходимости. Настройка UTC меню производится через TVI видеорегистратор и избавляет от необходимости приобретать дополнительный пульт.
  NOVIcam PRO TP  с классом пыле-влагозащиты IP66 идеально подойдет для обзора пространств перед зданиями, обзора периметра, зоны въезда-выезда, установки в коттеджных поселках, на стадионах, автострадах, железных дорогах, аэропортах, вокзалах. 
</t>
    </r>
    <r>
      <rPr>
        <rFont val="Arial"/>
        <charset val="204"/>
        <family val="2"/>
        <b val="true"/>
        <sz val="10"/>
      </rPr>
      <t xml:space="preserve">Кронштейны: </t>
    </r>
    <r>
      <rPr>
        <rFont val="Arial"/>
        <charset val="204"/>
        <family val="2"/>
        <sz val="10"/>
      </rPr>
      <t xml:space="preserve">PH701 (на потолок), PH707 (на стену, поставляются в комплекте), PH708 (на столб), PH790 (на внешний угол)</t>
    </r>
  </si>
  <si>
    <t>NOVICAM PRO  TP123</t>
  </si>
  <si>
    <t>1.3 Mpix CMOS 1/3"</t>
  </si>
  <si>
    <t>0.05 люкс цвет/ 0 люкс (ИК вкл.)</t>
  </si>
  <si>
    <t>4~92</t>
  </si>
  <si>
    <t>57,58° ~ 3.12°</t>
  </si>
  <si>
    <r>
      <t xml:space="preserve">100м
</t>
    </r>
    <r>
      <rPr>
        <rFont val="Arial"/>
        <charset val="204"/>
        <family val="2"/>
        <b val="true"/>
        <color rgb="00FF0000"/>
        <sz val="8"/>
      </rPr>
      <t xml:space="preserve">IR-cut</t>
    </r>
  </si>
  <si>
    <r>
      <t xml:space="preserve">1.3 Мегапиксельная HD-TVI видеокамера HD</t>
    </r>
    <r>
      <rPr>
        <rFont val="Arial"/>
        <charset val="204"/>
        <family val="2"/>
        <sz val="8"/>
      </rPr>
      <t xml:space="preserve"> с матрицей CMOS 1/3"  0.05 люкс (0 люкс ИК вкл.), разрешение </t>
    </r>
    <r>
      <rPr>
        <rFont val="Arial"/>
        <charset val="204"/>
        <family val="2"/>
        <b val="true"/>
        <sz val="8"/>
      </rPr>
      <t xml:space="preserve"> 720p (1280x720), Мегапиксельный  объектив 4~92 мм,  UTC-меню,  </t>
    </r>
    <r>
      <rPr>
        <rFont val="Arial"/>
        <charset val="204"/>
        <family val="2"/>
        <sz val="8"/>
      </rPr>
      <t xml:space="preserve">питание 12v DC 1500 мА (ИК вкл.)</t>
    </r>
  </si>
  <si>
    <t>NOVICAM PRO  TP223</t>
  </si>
  <si>
    <r>
      <t xml:space="preserve">2.1 Мегапиксельная HD-TVI видеокамера Full HD</t>
    </r>
    <r>
      <rPr>
        <rFont val="Arial"/>
        <charset val="204"/>
        <family val="2"/>
        <sz val="8"/>
      </rPr>
      <t xml:space="preserve"> с матрицей CMOS 1/3"  0.05 люкс (0 люкс ИК вкл.), разрешение </t>
    </r>
    <r>
      <rPr>
        <rFont val="Arial"/>
        <charset val="204"/>
        <family val="2"/>
        <b val="true"/>
        <sz val="8"/>
      </rPr>
      <t xml:space="preserve"> 1080p (1920x1080), Мегапиксельный  объектив 4~92 мм,  UTC-меню,  </t>
    </r>
    <r>
      <rPr>
        <rFont val="Arial"/>
        <charset val="204"/>
        <family val="2"/>
        <sz val="8"/>
      </rPr>
      <t xml:space="preserve">питание 12v DC 1500 мА (ИК вкл.)</t>
    </r>
  </si>
  <si>
    <t>HD-TVI КАМЕРЫ 3мп</t>
  </si>
  <si>
    <t>Вандалозащищённая купольная всепогодная видеокамера NOVIcam PRO T32W производства компании NOVIcam создана на основе новейшей технологии TVI.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разрешений HD, Full HD, 3 или 5 Мп, используя существующие коммуникации, без необходимости прокладки новых кабелей.
Видеокамера использует прогрессивный CMOS сенсор с разрешением 3 Мп, что позволяет получить четкое и качественное изображение, причём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20 метров. В результате повышается качество изображения, в ночном режиме пропадает цветовой шум, и как следствие уменьшается размер файла при записи на DVR. Встроенное UTC меню дает возможность уже после монтажа, удалённо, настраивать параметры изображения и использовать функции расширенного динамического диапазона (WDR), компенсации задней засветки (BLC), шумоподавления (DNR). Управление UTC меню осуществляется по одному кабелю с видеосигналом, что позволит сэкономить на прокладке дополнительных кабелей и дает возможность легко изменить настройки камеры в случае необходимости. Настройка UTC меню производится через TVI видеорегистратор и избавляет от необходимости приобретать дополнительный пульт, или находится рядом с камерой во время настройки.</t>
  </si>
  <si>
    <t>NOVICAM PRO  T32W</t>
  </si>
  <si>
    <r>
      <t xml:space="preserve">3 </t>
    </r>
    <r>
      <rPr>
        <rFont val="Calibri"/>
        <charset val="204"/>
        <family val="2"/>
        <sz val="10"/>
      </rPr>
      <t xml:space="preserve">Mpix CMOS 1/3"</t>
    </r>
  </si>
  <si>
    <t>3 Mp</t>
  </si>
  <si>
    <t>102°</t>
  </si>
  <si>
    <r>
      <t xml:space="preserve">3 Мегапиксельная HD-TVI видеокамера </t>
    </r>
    <r>
      <rPr>
        <rFont val="Arial"/>
        <charset val="204"/>
        <family val="2"/>
        <sz val="8"/>
      </rPr>
      <t xml:space="preserve"> с матрицей 3 Mpix CMOS 1/3"  0.01 люкс (0 люкс ИК вкл.), разрешение </t>
    </r>
    <r>
      <rPr>
        <rFont val="Arial"/>
        <charset val="204"/>
        <family val="2"/>
        <b val="true"/>
        <sz val="8"/>
      </rPr>
      <t xml:space="preserve"> 1920x1536 18 к/с, 1080р 25/30 к/с, ИК</t>
    </r>
    <r>
      <rPr>
        <rFont val="Arial"/>
        <charset val="204"/>
        <family val="2"/>
        <sz val="8"/>
      </rPr>
      <t xml:space="preserve"> подсветка</t>
    </r>
    <r>
      <rPr>
        <rFont val="Arial"/>
        <charset val="204"/>
        <family val="2"/>
        <b val="true"/>
        <sz val="8"/>
      </rPr>
      <t xml:space="preserve"> 20м, WDR&gt;120 Дб, Мегапиксельный  объектив 2.8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420 мА (ИК вкл.)</t>
    </r>
  </si>
  <si>
    <t>83,1</t>
  </si>
  <si>
    <t>Всепогодная видеокамера NOVIcam PRO T33W производства компании NOVIcam создана на основе новейшей технологии TVI.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разрешений HD, Full HD, 3 или 5 Мп, используя существующие коммуникации, без необходимости прокладки новых кабелей.
Видеокамера использует прогрессивный CMOS сенсор с разрешением 3 Мп, что позволяет получить четкое и качественное изображение, причём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20 метров. В результате повышается качество изображения, в ночном режиме пропадает цветовой шум, и как следствие уменьшается размер файла при записи на DVR. Встроенное UTC меню дает возможность уже после монтажа, удалённо, настраивать параметры изображения и использовать функции расширенного динамического диапазона (WDR), компенсации задней засветки (BLC), шумоподавления (DNR). Управление UTC меню осуществляется по одному кабелю с видеосигналом, что позволит сэкономить на прокладке дополнительных кабелей и дает возможность легко изменить настройки камеры в случае необходимости. Настройка UTC меню производится через TVI видеорегистратор и избавляет от необходимости приобретать дополнительный пульт, или находится рядом с камерой во время настройки.</t>
  </si>
  <si>
    <t>NOVICAM PRO  T33W</t>
  </si>
  <si>
    <t>Вандалозащищённая купольная всепогодная видеокамера NOVIcam PRO T38W производства компании NOVIcam создана на основе новейшей технологии TVI.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разрешений HD, Full HD, 3 или 5 Мп, используя существующие коммуникации, без необходимости прокладки новых кабелей.
Видеокамера использует прогрессивный CMOS сенсор с разрешением 3 Мп, что позволяет получить четкое и качественное изображение, причём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35 метров. В результате повышается качество изображения, в ночном режиме пропадает цветовой шум, и как следствие уменьшается размер файла при записи на DVR. Встроенное UTC меню дает возможность уже после монтажа, удалённо, настраивать параметры изображения и использовать функции расширенного динамического диапазона (WDR), компенсации задней засветки (BLC), шумоподавления (DNR). Мегапиксельный трансфокаторный объектив 2.8-12мм дает возможность удаленно подобрать необходимый угол обзора для любой конкретной ситуации. Управление UTC меню осуществляется по одному кабелю с видеосигналом, что позволит сэкономить на прокладке дополнительных кабелей и дает возможность легко изменить настройки камеры в случае необходимости. Настройка UTC меню производится через TVI видеорегистратор и избавляет от необходимости приобретать дополнительный пульт, или находится рядом с камерой во время настройки.</t>
  </si>
  <si>
    <t>NOVICAM PRO  T38W</t>
  </si>
  <si>
    <r>
      <t xml:space="preserve">3 Мегапиксельная HD-TVI видеокамера </t>
    </r>
    <r>
      <rPr>
        <rFont val="Arial"/>
        <charset val="204"/>
        <family val="2"/>
        <sz val="8"/>
      </rPr>
      <t xml:space="preserve"> с матрицей 3 Mpix CMOS 1/3"  0.01 люкс (0 люкс ИК вкл.), разрешение </t>
    </r>
    <r>
      <rPr>
        <rFont val="Arial"/>
        <charset val="204"/>
        <family val="2"/>
        <b val="true"/>
        <sz val="8"/>
      </rPr>
      <t xml:space="preserve"> 1920x1536 18 к/с, 1080р 25/30 к/с, ИК</t>
    </r>
    <r>
      <rPr>
        <rFont val="Arial"/>
        <charset val="204"/>
        <family val="2"/>
        <sz val="8"/>
      </rPr>
      <t xml:space="preserve"> подсветка</t>
    </r>
    <r>
      <rPr>
        <rFont val="Arial"/>
        <charset val="204"/>
        <family val="2"/>
        <b val="true"/>
        <sz val="8"/>
      </rPr>
      <t xml:space="preserve"> 20м, WDR&gt;120 Дб, Мегапиксельный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500 мА (ИК вкл.)</t>
    </r>
  </si>
  <si>
    <t>190,8</t>
  </si>
  <si>
    <t>Всепогодная видеокамера NOVIcam PRO T39W производства компании NOVIcam создана на основе новейшей технологии TVI. Данная технология сочетает в себе легкость и удобство использования аналоговых видеокамер и высокое разрешение цифровых. Технология позволяет передавать видеосигнал на расстоянии до 500 метров и дает возможность модернизировать оборудование на объекте до разрешений HD, Full HD, 3 или 5 Мп, используя существующие коммуникации, без необходимости прокладки новых кабелей.
Видеокамера использует прогрессивный CMOS сенсор с разрешением 3 Мп, что позволяет получить четкое и качественное изображение, причём картинка передается без задержек и потерь. В темное время суток выходной сигнал видеокамеры преобразуется в реальный Ч/Б сигнал, а также сдвигается цветовой светофильтр с матрицы CMOS и включается встроенная ИК подсветка, способная осветить объекты на расстоянии до 35 метров. В результате повышается качество изображения, в ночном режиме пропадает цветовой шум, и как следствие уменьшается размер файла при записи на DVR. Встроенное UTC меню дает возможность уже после монтажа, удалённо, настраивать параметры изображения и использовать функции расширенного динамического диапазона (WDR), компенсации задней засветки (BLC), шумоподавления (DNR). Мегапиксельный ваофокальный объектив 2.8-12мм дает возможность удаленно подобрать необходимый угол обзора для любой  конкретной ситуации. Управление UTC меню осуществляется по одному кабелю с видеосигналом, что позволит сэкономить на прокладке дополнительных кабелей и дает возможность легко изменить настройки камеры в случае необходимости. Настройка UTC меню производится через TVI видеорегистратор и избавляет от необходимости приобретать дополнительный пульт, или находится рядом с камерой во время настройки.</t>
  </si>
  <si>
    <t>NOVICAM PRO  T39W</t>
  </si>
  <si>
    <r>
      <t xml:space="preserve">3 Мегапиксельная HD-TVI видеокамера </t>
    </r>
    <r>
      <rPr>
        <rFont val="Arial"/>
        <charset val="204"/>
        <family val="2"/>
        <sz val="8"/>
      </rPr>
      <t xml:space="preserve"> с матрицей 3 Mpix CMOS 1/3"  0.01 люкс (0 люкс ИК вкл.), разрешение </t>
    </r>
    <r>
      <rPr>
        <rFont val="Arial"/>
        <charset val="204"/>
        <family val="2"/>
        <b val="true"/>
        <sz val="8"/>
      </rPr>
      <t xml:space="preserve"> 1920x1536 18 к/с, 1080р 25/30 к/с, ИК</t>
    </r>
    <r>
      <rPr>
        <rFont val="Arial"/>
        <charset val="204"/>
        <family val="2"/>
        <sz val="8"/>
      </rPr>
      <t xml:space="preserve"> подсветка</t>
    </r>
    <r>
      <rPr>
        <rFont val="Arial"/>
        <charset val="204"/>
        <family val="2"/>
        <b val="true"/>
        <sz val="8"/>
      </rPr>
      <t xml:space="preserve"> 20м, WDR&gt;120 Дб, Мегапиксельный  объектив 2.8~12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UTC-меню,  </t>
    </r>
    <r>
      <rPr>
        <rFont val="Arial"/>
        <charset val="204"/>
        <family val="2"/>
        <sz val="8"/>
      </rPr>
      <t xml:space="preserve">питание 12v DC 750 мА (ИК вкл.)</t>
    </r>
  </si>
  <si>
    <t>196,9</t>
  </si>
  <si>
    <t>HD-TVI ВИДЕОРЕГИСТРАТОРЫ</t>
  </si>
  <si>
    <r>
      <t xml:space="preserve">  Серия </t>
    </r>
    <r>
      <rPr>
        <rFont val="Arial"/>
        <charset val="204"/>
        <family val="2"/>
        <b val="true"/>
        <sz val="10"/>
      </rPr>
      <t xml:space="preserve">NOVIcam PRO TR10</t>
    </r>
    <r>
      <rPr>
        <rFont val="Arial"/>
        <charset val="204"/>
        <family val="2"/>
        <sz val="10"/>
      </rPr>
      <t xml:space="preserve"> представляет собой </t>
    </r>
    <r>
      <rPr>
        <rFont val="Arial"/>
        <charset val="204"/>
        <family val="2"/>
        <b val="true"/>
        <sz val="10"/>
      </rPr>
      <t xml:space="preserve">4х</t>
    </r>
    <r>
      <rPr>
        <rFont val="Arial"/>
        <charset val="204"/>
        <family val="2"/>
        <sz val="10"/>
      </rPr>
      <t xml:space="preserve"> и </t>
    </r>
    <r>
      <rPr>
        <rFont val="Arial"/>
        <charset val="204"/>
        <family val="2"/>
        <b val="true"/>
        <sz val="10"/>
      </rPr>
      <t xml:space="preserve">8ми и 16ти</t>
    </r>
    <r>
      <rPr>
        <rFont val="Arial"/>
        <charset val="204"/>
        <family val="2"/>
        <sz val="10"/>
      </rPr>
      <t xml:space="preserve"> канальные видеорегистраторы, созданные на основе новейшей технологии </t>
    </r>
    <r>
      <rPr>
        <rFont val="Arial"/>
        <charset val="204"/>
        <family val="2"/>
        <b val="true"/>
        <sz val="10"/>
      </rPr>
      <t xml:space="preserve">TVI</t>
    </r>
    <r>
      <rPr>
        <rFont val="Arial"/>
        <charset val="204"/>
        <family val="2"/>
        <sz val="10"/>
      </rPr>
      <t xml:space="preserve">. Данная технология позволяет использовать высокочастотный видеосигнал с разрешением </t>
    </r>
    <r>
      <rPr>
        <rFont val="Arial"/>
        <charset val="204"/>
        <family val="2"/>
        <b val="true"/>
        <sz val="10"/>
      </rPr>
      <t xml:space="preserve">HD</t>
    </r>
    <r>
      <rPr>
        <rFont val="Arial"/>
        <charset val="204"/>
        <family val="2"/>
        <sz val="10"/>
      </rPr>
      <t xml:space="preserve"> и </t>
    </r>
    <r>
      <rPr>
        <rFont val="Arial"/>
        <charset val="204"/>
        <family val="2"/>
        <b val="true"/>
        <sz val="10"/>
      </rPr>
      <t xml:space="preserve">Full HD</t>
    </r>
    <r>
      <rPr>
        <rFont val="Arial"/>
        <charset val="204"/>
        <family val="2"/>
        <sz val="10"/>
      </rPr>
      <t xml:space="preserve">, и передавать его на расстояние до</t>
    </r>
    <r>
      <rPr>
        <rFont val="Arial"/>
        <charset val="204"/>
        <family val="2"/>
        <b val="true"/>
        <sz val="10"/>
      </rPr>
      <t xml:space="preserve"> 500 метров. 
</t>
    </r>
    <r>
      <rPr>
        <rFont val="Arial"/>
        <charset val="204"/>
        <family val="2"/>
        <b val="true"/>
        <color rgb="00FF0000"/>
        <sz val="10"/>
      </rPr>
      <t xml:space="preserve">  Новые регистраторы NOVIcam PRO TR1004A, TR1008A и TR1016A позволяеют подключить одновременно аналоговые, TVI и AHD камеры. При этом к соседним каналам должны подключаться камеры одного стандарта.
</t>
    </r>
    <r>
      <rPr>
        <rFont val="Arial"/>
        <charset val="204"/>
        <family val="2"/>
        <sz val="10"/>
      </rPr>
      <t xml:space="preserve">
Режимы работы:
</t>
    </r>
    <r>
      <rPr>
        <rFont val="Arial"/>
        <charset val="204"/>
        <family val="2"/>
        <color rgb="00FF0000"/>
        <sz val="10"/>
      </rPr>
      <t xml:space="preserve">TR1004A: 
</t>
    </r>
    <r>
      <rPr>
        <rFont val="Arial"/>
        <charset val="204"/>
        <family val="2"/>
        <b val="true"/>
        <sz val="10"/>
      </rPr>
      <t xml:space="preserve">Гибридный (основной) режим: 4 х 720p (1280x720) 30к/с / 960H (960x576) 30к/с / D1 (704х576) 30к/с / HD1 (704х288) 30к/с / CIF (352x288) 30к/с  + 1 IP 720p 30к/с
IP режим: 5 х 720р 30 к/с
</t>
    </r>
    <r>
      <rPr>
        <rFont val="Arial"/>
        <charset val="204"/>
        <family val="2"/>
        <color rgb="00FF0000"/>
        <sz val="10"/>
      </rPr>
      <t xml:space="preserve">TR1008:
</t>
    </r>
    <r>
      <rPr>
        <rFont val="Arial"/>
        <charset val="204"/>
        <family val="2"/>
        <sz val="10"/>
      </rPr>
      <t xml:space="preserve">8 х 720p (1280x720) 30к/с / 960H (960x576) 30к/с / D1 (704х576) 30к/с / HD1 (704х288) 30к/с / CIF (352x288) 30к/с
</t>
    </r>
    <r>
      <rPr>
        <rFont val="Arial"/>
        <charset val="204"/>
        <family val="2"/>
        <color rgb="00FF0000"/>
        <sz val="10"/>
      </rPr>
      <t xml:space="preserve">TR1008A:
</t>
    </r>
    <r>
      <rPr>
        <rFont val="Arial"/>
        <charset val="204"/>
        <family val="2"/>
        <b val="true"/>
        <sz val="10"/>
      </rPr>
      <t xml:space="preserve">Гибридный (основной) режим:</t>
    </r>
    <r>
      <rPr>
        <rFont val="Arial"/>
        <charset val="204"/>
        <family val="2"/>
        <sz val="10"/>
      </rPr>
      <t xml:space="preserve"> 8 х 720p (1280x720) 30к/с / 960H (960x576) 30к/с / D1 (704х576) 30к/с / HD1 (704х288) 30к/с / CIF (352x288) 30к/с + 2 IP 1080p 30к/с
IP режим: 10 х 1080р 30 к/с
</t>
    </r>
    <r>
      <rPr>
        <rFont val="Arial"/>
        <charset val="204"/>
        <family val="2"/>
        <color rgb="00FF0000"/>
        <sz val="10"/>
      </rPr>
      <t xml:space="preserve">TR1016A:
</t>
    </r>
    <r>
      <rPr>
        <rFont val="Arial"/>
        <charset val="204"/>
        <family val="2"/>
        <b val="true"/>
        <sz val="10"/>
      </rPr>
      <t xml:space="preserve">Гибридный (основной) режим:</t>
    </r>
    <r>
      <rPr>
        <rFont val="Arial"/>
        <charset val="204"/>
        <family val="2"/>
        <sz val="10"/>
      </rPr>
      <t xml:space="preserve"> 16 х 720p (1280x720) 30к/с / 960H (960x576) 30к/с / D1 (704х576) 30к/с / HD1 (704х288) 30к/с / CIF (352x288) 30к/с + 2 IP 1080p 30к/с
IP режим: 18 х 1080р 30 к/с</t>
    </r>
  </si>
  <si>
    <t>NOVICAM PRO  TR1004A</t>
  </si>
  <si>
    <r>
      <t xml:space="preserve"> </t>
    </r>
    <r>
      <rPr>
        <rFont val="Arial"/>
        <charset val="204"/>
        <family val="2"/>
        <b val="true"/>
        <sz val="9"/>
      </rPr>
      <t xml:space="preserve">720p (1280x720)</t>
    </r>
  </si>
  <si>
    <t>SATA x 1</t>
  </si>
  <si>
    <t>- сеть
- PTZ</t>
  </si>
  <si>
    <r>
      <t xml:space="preserve">Компактный 4-канальный </t>
    </r>
    <r>
      <rPr>
        <rFont val="Arial"/>
        <charset val="204"/>
        <family val="2"/>
        <color rgb="00FF0000"/>
        <sz val="8"/>
      </rPr>
      <t xml:space="preserve">HD-TVI + AHD</t>
    </r>
    <r>
      <rPr>
        <rFont val="Arial"/>
        <charset val="204"/>
        <family val="2"/>
        <sz val="8"/>
      </rPr>
      <t xml:space="preserve"> видеорегистратор</t>
    </r>
    <r>
      <rPr>
        <rFont val="Arial"/>
        <charset val="204"/>
        <family val="2"/>
        <b val="true"/>
        <sz val="8"/>
      </rPr>
      <t xml:space="preserve"> (4 видео, 1 аудио)</t>
    </r>
    <r>
      <rPr>
        <rFont val="Arial"/>
        <charset val="204"/>
        <family val="2"/>
        <sz val="8"/>
      </rPr>
      <t xml:space="preserve">, формат H.264, запись и воспроизведение </t>
    </r>
    <r>
      <rPr>
        <rFont val="Arial"/>
        <charset val="204"/>
        <family val="2"/>
        <b val="true"/>
        <sz val="8"/>
      </rPr>
      <t xml:space="preserve"> 4 х 720р</t>
    </r>
    <r>
      <rPr>
        <rFont val="Arial"/>
        <charset val="204"/>
        <family val="2"/>
        <sz val="8"/>
      </rPr>
      <t xml:space="preserve">, работа по Сети, поддержка облака P2P, выход</t>
    </r>
    <r>
      <rPr>
        <rFont val="Arial"/>
        <charset val="204"/>
        <family val="2"/>
        <b val="true"/>
        <sz val="8"/>
      </rPr>
      <t xml:space="preserve"> HDMI </t>
    </r>
    <r>
      <rPr>
        <rFont val="Arial"/>
        <charset val="204"/>
        <family val="2"/>
        <sz val="8"/>
      </rPr>
      <t xml:space="preserve">+ VGA , </t>
    </r>
    <r>
      <rPr>
        <rFont val="Arial"/>
        <charset val="204"/>
        <family val="2"/>
        <color rgb="00FF6600"/>
        <sz val="8"/>
      </rPr>
      <t xml:space="preserve">USB Flash.</t>
    </r>
    <r>
      <rPr>
        <rFont val="Arial"/>
        <charset val="204"/>
        <family val="2"/>
        <sz val="8"/>
      </rPr>
      <t xml:space="preserve"> </t>
    </r>
    <r>
      <rPr>
        <rFont val="Arial"/>
        <charset val="204"/>
        <family val="2"/>
        <color rgb="00FF6600"/>
        <sz val="8"/>
      </rPr>
      <t xml:space="preserve">USB мышь в комплекте.</t>
    </r>
  </si>
  <si>
    <t>93,8</t>
  </si>
  <si>
    <t>NOVICAM PRO  TR1008</t>
  </si>
  <si>
    <r>
      <t xml:space="preserve">Компактный 8-канальный HD-TVI видеорегистратор</t>
    </r>
    <r>
      <rPr>
        <rFont val="Arial"/>
        <charset val="204"/>
        <family val="2"/>
        <b val="true"/>
        <sz val="8"/>
      </rPr>
      <t xml:space="preserve"> (8 видео, 1 аудио)</t>
    </r>
    <r>
      <rPr>
        <rFont val="Arial"/>
        <charset val="204"/>
        <family val="2"/>
        <sz val="8"/>
      </rPr>
      <t xml:space="preserve">, формат H.264, запись и воспроизведение </t>
    </r>
    <r>
      <rPr>
        <rFont val="Arial"/>
        <charset val="204"/>
        <family val="2"/>
        <b val="true"/>
        <sz val="8"/>
      </rPr>
      <t xml:space="preserve"> 8 х 720р</t>
    </r>
    <r>
      <rPr>
        <rFont val="Arial"/>
        <charset val="204"/>
        <family val="2"/>
        <sz val="8"/>
      </rPr>
      <t xml:space="preserve">, работа по Сети, поддержка облака P2P, выход</t>
    </r>
    <r>
      <rPr>
        <rFont val="Arial"/>
        <charset val="204"/>
        <family val="2"/>
        <b val="true"/>
        <sz val="8"/>
      </rPr>
      <t xml:space="preserve"> HDMI </t>
    </r>
    <r>
      <rPr>
        <rFont val="Arial"/>
        <charset val="204"/>
        <family val="2"/>
        <sz val="8"/>
      </rPr>
      <t xml:space="preserve">+ VGA ,</t>
    </r>
    <r>
      <rPr>
        <rFont val="Arial"/>
        <charset val="204"/>
        <family val="2"/>
        <color rgb="00FF6600"/>
        <sz val="8"/>
      </rPr>
      <t xml:space="preserve"> USB Flash.</t>
    </r>
    <r>
      <rPr>
        <rFont val="Arial"/>
        <charset val="204"/>
        <family val="2"/>
        <sz val="8"/>
      </rPr>
      <t xml:space="preserve"> </t>
    </r>
    <r>
      <rPr>
        <rFont val="Arial"/>
        <charset val="204"/>
        <family val="2"/>
        <color rgb="00FF6600"/>
        <sz val="8"/>
      </rPr>
      <t xml:space="preserve">USB мышь в комлекте.</t>
    </r>
  </si>
  <si>
    <t>122,8</t>
  </si>
  <si>
    <t>NOVICAM PRO  TR1008A</t>
  </si>
  <si>
    <r>
      <t xml:space="preserve">Компактный 8-канальный </t>
    </r>
    <r>
      <rPr>
        <rFont val="Arial"/>
        <charset val="204"/>
        <family val="2"/>
        <color rgb="00FF0000"/>
        <sz val="8"/>
      </rPr>
      <t xml:space="preserve">HD-TVI + AHD</t>
    </r>
    <r>
      <rPr>
        <rFont val="Arial"/>
        <charset val="204"/>
        <family val="2"/>
        <sz val="8"/>
      </rPr>
      <t xml:space="preserve"> видеорегистратор</t>
    </r>
    <r>
      <rPr>
        <rFont val="Arial"/>
        <charset val="204"/>
        <family val="2"/>
        <b val="true"/>
        <sz val="8"/>
      </rPr>
      <t xml:space="preserve"> (8 видео, 1 аудио)</t>
    </r>
    <r>
      <rPr>
        <rFont val="Arial"/>
        <charset val="204"/>
        <family val="2"/>
        <sz val="8"/>
      </rPr>
      <t xml:space="preserve">, формат H.264, запись и воспроизведение </t>
    </r>
    <r>
      <rPr>
        <rFont val="Arial"/>
        <charset val="204"/>
        <family val="2"/>
        <b val="true"/>
        <sz val="8"/>
      </rPr>
      <t xml:space="preserve"> 8 х 720р</t>
    </r>
    <r>
      <rPr>
        <rFont val="Arial"/>
        <charset val="204"/>
        <family val="2"/>
        <sz val="8"/>
      </rPr>
      <t xml:space="preserve">, работа по Сети, поддержка облака P2P, выход</t>
    </r>
    <r>
      <rPr>
        <rFont val="Arial"/>
        <charset val="204"/>
        <family val="2"/>
        <b val="true"/>
        <sz val="8"/>
      </rPr>
      <t xml:space="preserve"> HDMI </t>
    </r>
    <r>
      <rPr>
        <rFont val="Arial"/>
        <charset val="204"/>
        <family val="2"/>
        <sz val="8"/>
      </rPr>
      <t xml:space="preserve">+ VGA ,</t>
    </r>
    <r>
      <rPr>
        <rFont val="Arial"/>
        <charset val="204"/>
        <family val="2"/>
        <color rgb="00FF6600"/>
        <sz val="8"/>
      </rPr>
      <t xml:space="preserve"> USB Flash.</t>
    </r>
    <r>
      <rPr>
        <rFont val="Arial"/>
        <charset val="204"/>
        <family val="2"/>
        <sz val="8"/>
      </rPr>
      <t xml:space="preserve"> </t>
    </r>
    <r>
      <rPr>
        <rFont val="Arial"/>
        <charset val="204"/>
        <family val="2"/>
        <color rgb="00FF6600"/>
        <sz val="8"/>
      </rPr>
      <t xml:space="preserve">USB мышь в комлекте.</t>
    </r>
  </si>
  <si>
    <t>152,3</t>
  </si>
  <si>
    <t>NOVICAM PRO  TR1016A</t>
  </si>
  <si>
    <r>
      <t xml:space="preserve">Компактный 16-канальный </t>
    </r>
    <r>
      <rPr>
        <rFont val="Arial"/>
        <charset val="204"/>
        <family val="2"/>
        <color rgb="00FF0000"/>
        <sz val="8"/>
      </rPr>
      <t xml:space="preserve">HD-TVI + AHD</t>
    </r>
    <r>
      <rPr>
        <rFont val="Arial"/>
        <charset val="204"/>
        <family val="2"/>
        <sz val="8"/>
      </rPr>
      <t xml:space="preserve"> видеорегистратор</t>
    </r>
    <r>
      <rPr>
        <rFont val="Arial"/>
        <charset val="204"/>
        <family val="2"/>
        <b val="true"/>
        <sz val="8"/>
      </rPr>
      <t xml:space="preserve"> (16 видео, 1 аудио)</t>
    </r>
    <r>
      <rPr>
        <rFont val="Arial"/>
        <charset val="204"/>
        <family val="2"/>
        <sz val="8"/>
      </rPr>
      <t xml:space="preserve">, формат H.264, запись и воспроизведение </t>
    </r>
    <r>
      <rPr>
        <rFont val="Arial"/>
        <charset val="204"/>
        <family val="2"/>
        <b val="true"/>
        <sz val="8"/>
      </rPr>
      <t xml:space="preserve"> 16 х 720р</t>
    </r>
    <r>
      <rPr>
        <rFont val="Arial"/>
        <charset val="204"/>
        <family val="2"/>
        <sz val="8"/>
      </rPr>
      <t xml:space="preserve">, работа по Сети, поддержка облака P2P, выход</t>
    </r>
    <r>
      <rPr>
        <rFont val="Arial"/>
        <charset val="204"/>
        <family val="2"/>
        <b val="true"/>
        <sz val="8"/>
      </rPr>
      <t xml:space="preserve"> HDMI </t>
    </r>
    <r>
      <rPr>
        <rFont val="Arial"/>
        <charset val="204"/>
        <family val="2"/>
        <sz val="8"/>
      </rPr>
      <t xml:space="preserve">+ VGA ,</t>
    </r>
    <r>
      <rPr>
        <rFont val="Arial"/>
        <charset val="204"/>
        <family val="2"/>
        <color rgb="00FF6600"/>
        <sz val="8"/>
      </rPr>
      <t xml:space="preserve"> USB Flash.</t>
    </r>
    <r>
      <rPr>
        <rFont val="Arial"/>
        <charset val="204"/>
        <family val="2"/>
        <sz val="8"/>
      </rPr>
      <t xml:space="preserve"> </t>
    </r>
    <r>
      <rPr>
        <rFont val="Arial"/>
        <charset val="204"/>
        <family val="2"/>
        <color rgb="00FF6600"/>
        <sz val="8"/>
      </rPr>
      <t xml:space="preserve">USB мышь в комлекте.</t>
    </r>
  </si>
  <si>
    <t>250</t>
  </si>
  <si>
    <r>
      <t xml:space="preserve">  Серия </t>
    </r>
    <r>
      <rPr>
        <rFont val="Arial"/>
        <charset val="204"/>
        <family val="2"/>
        <b val="true"/>
        <sz val="10"/>
      </rPr>
      <t xml:space="preserve">NOVIcam PRO TR11</t>
    </r>
    <r>
      <rPr>
        <rFont val="Arial"/>
        <charset val="204"/>
        <family val="2"/>
        <sz val="10"/>
      </rPr>
      <t xml:space="preserve"> представляет собой </t>
    </r>
    <r>
      <rPr>
        <rFont val="Arial"/>
        <charset val="204"/>
        <family val="2"/>
        <b val="true"/>
        <sz val="10"/>
      </rPr>
      <t xml:space="preserve">4х</t>
    </r>
    <r>
      <rPr>
        <rFont val="Arial"/>
        <charset val="204"/>
        <family val="2"/>
        <sz val="10"/>
      </rPr>
      <t xml:space="preserve"> и </t>
    </r>
    <r>
      <rPr>
        <rFont val="Arial"/>
        <charset val="204"/>
        <family val="2"/>
        <b val="true"/>
        <sz val="10"/>
      </rPr>
      <t xml:space="preserve">8ми</t>
    </r>
    <r>
      <rPr>
        <rFont val="Arial"/>
        <charset val="204"/>
        <family val="2"/>
        <sz val="10"/>
      </rPr>
      <t xml:space="preserve"> канальные видеорегистраторы, созданные на основе новейшей технологии </t>
    </r>
    <r>
      <rPr>
        <rFont val="Arial"/>
        <charset val="204"/>
        <family val="2"/>
        <b val="true"/>
        <sz val="10"/>
      </rPr>
      <t xml:space="preserve">TVI</t>
    </r>
    <r>
      <rPr>
        <rFont val="Arial"/>
        <charset val="204"/>
        <family val="2"/>
        <sz val="10"/>
      </rPr>
      <t xml:space="preserve">. Данная технология позволяет использовать высокочастотный видеосигнал с разрешением </t>
    </r>
    <r>
      <rPr>
        <rFont val="Arial"/>
        <charset val="204"/>
        <family val="2"/>
        <b val="true"/>
        <sz val="10"/>
      </rPr>
      <t xml:space="preserve">HD</t>
    </r>
    <r>
      <rPr>
        <rFont val="Arial"/>
        <charset val="204"/>
        <family val="2"/>
        <sz val="10"/>
      </rPr>
      <t xml:space="preserve"> и </t>
    </r>
    <r>
      <rPr>
        <rFont val="Arial"/>
        <charset val="204"/>
        <family val="2"/>
        <b val="true"/>
        <sz val="10"/>
      </rPr>
      <t xml:space="preserve">Full HD</t>
    </r>
    <r>
      <rPr>
        <rFont val="Arial"/>
        <charset val="204"/>
        <family val="2"/>
        <sz val="10"/>
      </rPr>
      <t xml:space="preserve">, и передавать его на расстояние до</t>
    </r>
    <r>
      <rPr>
        <rFont val="Arial"/>
        <charset val="204"/>
        <family val="2"/>
        <b val="true"/>
        <sz val="10"/>
      </rPr>
      <t xml:space="preserve"> 500 метров. 
</t>
    </r>
    <r>
      <rPr>
        <rFont val="Arial"/>
        <charset val="204"/>
        <family val="2"/>
        <sz val="10"/>
      </rPr>
      <t xml:space="preserve">    Благодаря высокопроизводительному процессору и профессиональной операционной системе, регистраторы гибко настраиваются под необходимые условия и работают одновременно с </t>
    </r>
    <r>
      <rPr>
        <rFont val="Arial"/>
        <charset val="204"/>
        <family val="2"/>
        <b val="true"/>
        <sz val="10"/>
      </rPr>
      <t xml:space="preserve">TVI</t>
    </r>
    <r>
      <rPr>
        <rFont val="Arial"/>
        <charset val="204"/>
        <family val="2"/>
        <sz val="10"/>
      </rPr>
      <t xml:space="preserve">, аналоговыми и IP камерами. Функция автоопределения распознает какой тип камер был подключен к регистратору – аналоговые или</t>
    </r>
    <r>
      <rPr>
        <rFont val="Arial"/>
        <charset val="204"/>
        <family val="2"/>
        <b val="true"/>
        <sz val="10"/>
      </rPr>
      <t xml:space="preserve"> TVI</t>
    </r>
    <r>
      <rPr>
        <rFont val="Arial"/>
        <charset val="204"/>
        <family val="2"/>
        <sz val="10"/>
      </rPr>
      <t xml:space="preserve">, после чего изображение выводится на экран без необходимости дополнительных настроек. Серия </t>
    </r>
    <r>
      <rPr>
        <rFont val="Arial"/>
        <charset val="204"/>
        <family val="2"/>
        <b val="true"/>
        <sz val="10"/>
      </rPr>
      <t xml:space="preserve">NOVIcam PRO TR11</t>
    </r>
    <r>
      <rPr>
        <rFont val="Arial"/>
        <charset val="204"/>
        <family val="2"/>
        <sz val="10"/>
      </rPr>
      <t xml:space="preserve"> обеспечивает запись и воспроизведение всех каналов режиме реального времени (25 к/с на канал) с разрешением </t>
    </r>
    <r>
      <rPr>
        <rFont val="Arial"/>
        <charset val="204"/>
        <family val="2"/>
        <b val="true"/>
        <sz val="10"/>
      </rPr>
      <t xml:space="preserve">720р</t>
    </r>
    <r>
      <rPr>
        <rFont val="Arial"/>
        <charset val="204"/>
        <family val="2"/>
        <sz val="10"/>
      </rPr>
      <t xml:space="preserve">. Возможность настройки качества записи по событиям и запись видеоданных в формате H.264 позволяет экономить место на жёстком диске (поддерживается 1 HDD до </t>
    </r>
    <r>
      <rPr>
        <rFont val="Arial"/>
        <charset val="204"/>
        <family val="2"/>
        <b val="true"/>
        <sz val="10"/>
      </rPr>
      <t xml:space="preserve">6 Tб</t>
    </r>
    <r>
      <rPr>
        <rFont val="Arial"/>
        <charset val="204"/>
        <family val="2"/>
        <sz val="10"/>
      </rPr>
      <t xml:space="preserve">). Функции удалённого одновременного подключения до 128 клиентов и облачный сервис </t>
    </r>
    <r>
      <rPr>
        <rFont val="Arial"/>
        <charset val="204"/>
        <family val="2"/>
        <b val="true"/>
        <sz val="10"/>
      </rPr>
      <t xml:space="preserve">P2P</t>
    </r>
    <r>
      <rPr>
        <rFont val="Arial"/>
        <charset val="204"/>
        <family val="2"/>
        <sz val="10"/>
      </rPr>
      <t xml:space="preserve"> позволяют легко подключиться и настроить видеорегистратор пользователям, где бы они не находились. 
     Совместимость программного обеспечения PRO серии позволяет объединять аналоговые, </t>
    </r>
    <r>
      <rPr>
        <rFont val="Arial"/>
        <charset val="204"/>
        <family val="2"/>
        <b val="true"/>
        <sz val="10"/>
      </rPr>
      <t xml:space="preserve">TVI</t>
    </r>
    <r>
      <rPr>
        <rFont val="Arial"/>
        <charset val="204"/>
        <family val="2"/>
        <sz val="10"/>
      </rPr>
      <t xml:space="preserve"> и </t>
    </r>
    <r>
      <rPr>
        <rFont val="Arial"/>
        <charset val="204"/>
        <family val="2"/>
        <b val="true"/>
        <sz val="10"/>
      </rPr>
      <t xml:space="preserve">IP</t>
    </r>
    <r>
      <rPr>
        <rFont val="Arial"/>
        <charset val="204"/>
        <family val="2"/>
        <sz val="10"/>
      </rPr>
      <t xml:space="preserve"> регистраторы </t>
    </r>
    <r>
      <rPr>
        <rFont val="Arial"/>
        <charset val="204"/>
        <family val="2"/>
        <b val="true"/>
        <sz val="10"/>
      </rPr>
      <t xml:space="preserve">NOVIcam PRO</t>
    </r>
    <r>
      <rPr>
        <rFont val="Arial"/>
        <charset val="204"/>
        <family val="2"/>
        <sz val="10"/>
      </rPr>
      <t xml:space="preserve"> в единую сеть наблюдения с возможностью удалённой настройки и управления. Видеорегистраторы </t>
    </r>
    <r>
      <rPr>
        <rFont val="Arial"/>
        <charset val="204"/>
        <family val="2"/>
        <b val="true"/>
        <sz val="10"/>
      </rPr>
      <t xml:space="preserve">NOVIcam PRO TR11</t>
    </r>
    <r>
      <rPr>
        <rFont val="Arial"/>
        <charset val="204"/>
        <family val="2"/>
        <sz val="10"/>
      </rPr>
      <t xml:space="preserve"> управляют видеокамерами </t>
    </r>
    <r>
      <rPr>
        <rFont val="Arial"/>
        <charset val="204"/>
        <family val="2"/>
        <b val="true"/>
        <sz val="10"/>
      </rPr>
      <t xml:space="preserve">TVI </t>
    </r>
    <r>
      <rPr>
        <rFont val="Arial"/>
        <charset val="204"/>
        <family val="2"/>
        <sz val="10"/>
      </rPr>
      <t xml:space="preserve">с </t>
    </r>
    <r>
      <rPr>
        <rFont val="Arial"/>
        <charset val="204"/>
        <family val="2"/>
        <b val="true"/>
        <sz val="10"/>
      </rPr>
      <t xml:space="preserve">UTC</t>
    </r>
    <r>
      <rPr>
        <rFont val="Arial"/>
        <charset val="204"/>
        <family val="2"/>
        <sz val="10"/>
      </rPr>
      <t xml:space="preserve"> меню через кабель видеосигнала, что облегчает настройку системы видеонаблюдения и не требует дополнительной прокладки кабелей.
Режимы работы:
</t>
    </r>
    <r>
      <rPr>
        <rFont val="Arial"/>
        <charset val="204"/>
        <family val="2"/>
        <b val="true"/>
        <color rgb="00FF0000"/>
        <sz val="10"/>
      </rPr>
      <t xml:space="preserve">TR1104A: 
</t>
    </r>
    <r>
      <rPr>
        <rFont val="Arial"/>
        <charset val="204"/>
        <family val="2"/>
        <b val="true"/>
        <sz val="10"/>
      </rPr>
      <t xml:space="preserve">Гибридный (основной) режим: 4 х 1080р (TVI)  12 к/с + 1 IP 3 Мп 30 к/с, 4 х 720р (TVI/AHD)  / 960H 30 к/с + 1 IP 3 Мп 30 к/с
IP режим: 5 х 3 Мп 30 к/с
</t>
    </r>
    <r>
      <rPr>
        <rFont val="Arial"/>
        <charset val="204"/>
        <family val="2"/>
        <b val="true"/>
        <color rgb="00FF0000"/>
        <sz val="10"/>
      </rPr>
      <t xml:space="preserve">TR1108A:
</t>
    </r>
    <r>
      <rPr>
        <rFont val="Arial"/>
        <charset val="204"/>
        <family val="2"/>
        <b val="true"/>
        <sz val="10"/>
      </rPr>
      <t xml:space="preserve">Гибридный (основной) режим: 8 х 1080р (TVI)  12 к/с + 2 IP 3 Мп 30 к/с, 8 х 720р (TVI/AHD)  / 960H 30 к/с + 2 IP 3 Мп 30 к/с
IP режим: 10 х 3 Мп 30 к/с</t>
    </r>
  </si>
  <si>
    <t>NOVICAM PRO  TR1104A</t>
  </si>
  <si>
    <r>
      <t xml:space="preserve">1080p (1920х1080)
</t>
    </r>
    <r>
      <rPr>
        <rFont val="Arial"/>
        <charset val="204"/>
        <family val="2"/>
        <sz val="9"/>
      </rPr>
      <t xml:space="preserve"> </t>
    </r>
    <r>
      <rPr>
        <rFont val="Arial"/>
        <charset val="204"/>
        <family val="2"/>
        <b val="true"/>
        <sz val="9"/>
      </rPr>
      <t xml:space="preserve">720p (1280x720)
960H (960x576)</t>
    </r>
  </si>
  <si>
    <t>48
100
100</t>
  </si>
  <si>
    <t>- сеть
- PTZ
- датчик</t>
  </si>
  <si>
    <r>
      <t xml:space="preserve">Компактный 4-канальный HD-TVI видеорегистратор</t>
    </r>
    <r>
      <rPr>
        <rFont val="Arial"/>
        <charset val="204"/>
        <family val="2"/>
        <b val="true"/>
        <sz val="8"/>
      </rPr>
      <t xml:space="preserve"> (4 видео, 4 аудио)</t>
    </r>
    <r>
      <rPr>
        <rFont val="Arial"/>
        <charset val="204"/>
        <family val="2"/>
        <sz val="8"/>
      </rPr>
      <t xml:space="preserve">, формат H.264, запись и воспроизведение </t>
    </r>
    <r>
      <rPr>
        <rFont val="Arial"/>
        <charset val="204"/>
        <family val="2"/>
        <b val="true"/>
        <sz val="8"/>
      </rPr>
      <t xml:space="preserve">4 х 1080р 12 к/с, 4 х 720р / 960H 25 к/с</t>
    </r>
    <r>
      <rPr>
        <rFont val="Arial"/>
        <charset val="204"/>
        <family val="2"/>
        <sz val="8"/>
      </rPr>
      <t xml:space="preserve">, работа по Сети, поддержка облака P2P, выход</t>
    </r>
    <r>
      <rPr>
        <rFont val="Arial"/>
        <charset val="204"/>
        <family val="2"/>
        <b val="true"/>
        <sz val="8"/>
      </rPr>
      <t xml:space="preserve"> HDMI </t>
    </r>
    <r>
      <rPr>
        <rFont val="Arial"/>
        <charset val="204"/>
        <family val="2"/>
        <sz val="8"/>
      </rPr>
      <t xml:space="preserve">+ VGA , USB Flash, RS485. USB мышь и ИК пульт в комплекте.</t>
    </r>
  </si>
  <si>
    <t>132</t>
  </si>
  <si>
    <t>NOVICAM PRO  TR1108A</t>
  </si>
  <si>
    <t>1080p (1920х1080)
 720p (1280x720)
960H (960x576)</t>
  </si>
  <si>
    <t>96
200
200</t>
  </si>
  <si>
    <r>
      <t xml:space="preserve">Компактный 4-канальный HD-TVI видеорегистратор</t>
    </r>
    <r>
      <rPr>
        <rFont val="Arial"/>
        <charset val="204"/>
        <family val="2"/>
        <b val="true"/>
        <sz val="8"/>
      </rPr>
      <t xml:space="preserve"> (8 видео, 4 аудио)</t>
    </r>
    <r>
      <rPr>
        <rFont val="Arial"/>
        <charset val="204"/>
        <family val="2"/>
        <sz val="8"/>
      </rPr>
      <t xml:space="preserve">, формат H.264, запись и воспроизведение </t>
    </r>
    <r>
      <rPr>
        <rFont val="Arial"/>
        <charset val="204"/>
        <family val="2"/>
        <b val="true"/>
        <sz val="8"/>
      </rPr>
      <t xml:space="preserve">8 х 1080р 12 к/с, 8 х 720р / 960H 25 к/с</t>
    </r>
    <r>
      <rPr>
        <rFont val="Arial"/>
        <charset val="204"/>
        <family val="2"/>
        <sz val="8"/>
      </rPr>
      <t xml:space="preserve">, работа по Сети, поддержка облака P2P, выход</t>
    </r>
    <r>
      <rPr>
        <rFont val="Arial"/>
        <charset val="204"/>
        <family val="2"/>
        <b val="true"/>
        <sz val="8"/>
      </rPr>
      <t xml:space="preserve"> HDMI </t>
    </r>
    <r>
      <rPr>
        <rFont val="Arial"/>
        <charset val="204"/>
        <family val="2"/>
        <sz val="8"/>
      </rPr>
      <t xml:space="preserve">+ VGA , USB Flash, RS485. USB мышь и ИК пульт в комплекте.</t>
    </r>
  </si>
  <si>
    <t>199</t>
  </si>
  <si>
    <r>
      <t xml:space="preserve">  </t>
    </r>
    <r>
      <rPr>
        <rFont val="Arial"/>
        <charset val="204"/>
        <family val="2"/>
        <b val="true"/>
        <sz val="10"/>
      </rPr>
      <t xml:space="preserve"> NOVIcam PRO TR2116 </t>
    </r>
    <r>
      <rPr>
        <rFont val="Arial"/>
        <charset val="204"/>
        <family val="2"/>
        <sz val="10"/>
      </rPr>
      <t xml:space="preserve">представляет собой </t>
    </r>
    <r>
      <rPr>
        <rFont val="Arial"/>
        <charset val="204"/>
        <family val="2"/>
        <b val="true"/>
        <sz val="10"/>
      </rPr>
      <t xml:space="preserve">16ти</t>
    </r>
    <r>
      <rPr>
        <rFont val="Arial"/>
        <charset val="204"/>
        <family val="2"/>
        <sz val="10"/>
      </rPr>
      <t xml:space="preserve"> канальный видеорегистратор, созданный на основе новейшей технологии</t>
    </r>
    <r>
      <rPr>
        <rFont val="Arial"/>
        <charset val="204"/>
        <family val="2"/>
        <b val="true"/>
        <sz val="10"/>
      </rPr>
      <t xml:space="preserve"> TVI.</t>
    </r>
    <r>
      <rPr>
        <rFont val="Arial"/>
        <charset val="204"/>
        <family val="2"/>
        <sz val="10"/>
      </rPr>
      <t xml:space="preserve"> Данная технология позволяет использовать высокочастотный видеосигнал с разрешением HD и Full HD, и передавать его на расстояние до</t>
    </r>
    <r>
      <rPr>
        <rFont val="Arial"/>
        <charset val="204"/>
        <family val="2"/>
        <b val="true"/>
        <sz val="10"/>
      </rPr>
      <t xml:space="preserve"> 500 метров. 
</t>
    </r>
    <r>
      <rPr>
        <rFont val="Arial"/>
        <charset val="204"/>
        <family val="2"/>
        <sz val="10"/>
      </rPr>
      <t xml:space="preserve">    Благодаря высокопроизводительному процессору и профессиональной операционной системе, регистратор гибко настраивается под необходимые условия и работает одновременно с</t>
    </r>
    <r>
      <rPr>
        <rFont val="Arial"/>
        <charset val="204"/>
        <family val="2"/>
        <b val="true"/>
        <sz val="10"/>
      </rPr>
      <t xml:space="preserve"> TVI</t>
    </r>
    <r>
      <rPr>
        <rFont val="Arial"/>
        <charset val="204"/>
        <family val="2"/>
        <sz val="10"/>
      </rPr>
      <t xml:space="preserve">, аналоговыми и</t>
    </r>
    <r>
      <rPr>
        <rFont val="Arial"/>
        <charset val="204"/>
        <family val="2"/>
        <b val="true"/>
        <sz val="10"/>
      </rPr>
      <t xml:space="preserve"> IP</t>
    </r>
    <r>
      <rPr>
        <rFont val="Arial"/>
        <charset val="204"/>
        <family val="2"/>
        <sz val="10"/>
      </rPr>
      <t xml:space="preserve"> камерами. Функция автоопределения распознает какой тип камер был подключен к регистратору – аналоговые или </t>
    </r>
    <r>
      <rPr>
        <rFont val="Arial"/>
        <charset val="204"/>
        <family val="2"/>
        <b val="true"/>
        <sz val="10"/>
      </rPr>
      <t xml:space="preserve">TVI</t>
    </r>
    <r>
      <rPr>
        <rFont val="Arial"/>
        <charset val="204"/>
        <family val="2"/>
        <sz val="10"/>
      </rPr>
      <t xml:space="preserve">, после чего изображение выводится на экран без необходимости дополнительных настроек.</t>
    </r>
    <r>
      <rPr>
        <rFont val="Arial"/>
        <charset val="204"/>
        <family val="2"/>
        <b val="true"/>
        <sz val="10"/>
      </rPr>
      <t xml:space="preserve"> NOVIcam PRO TR2116</t>
    </r>
    <r>
      <rPr>
        <rFont val="Arial"/>
        <charset val="204"/>
        <family val="2"/>
        <sz val="10"/>
      </rPr>
      <t xml:space="preserve"> обеспечивает запись всех каналов режиме реального времени (25 к/с на канал) с разрешением </t>
    </r>
    <r>
      <rPr>
        <rFont val="Arial"/>
        <charset val="204"/>
        <family val="2"/>
        <b val="true"/>
        <sz val="10"/>
      </rPr>
      <t xml:space="preserve">720р</t>
    </r>
    <r>
      <rPr>
        <rFont val="Arial"/>
        <charset val="204"/>
        <family val="2"/>
        <sz val="10"/>
      </rPr>
      <t xml:space="preserve">. Возможность настройки качества записи по событиям и запись видеоданных в формате H.264 позволяет экономить место на жёстком диске (поддерживается</t>
    </r>
    <r>
      <rPr>
        <rFont val="Arial"/>
        <charset val="204"/>
        <family val="2"/>
        <b val="true"/>
        <sz val="10"/>
      </rPr>
      <t xml:space="preserve"> 2 HDD</t>
    </r>
    <r>
      <rPr>
        <rFont val="Arial"/>
        <charset val="204"/>
        <family val="2"/>
        <sz val="10"/>
      </rPr>
      <t xml:space="preserve"> общей ёмкостью до</t>
    </r>
    <r>
      <rPr>
        <rFont val="Arial"/>
        <charset val="204"/>
        <family val="2"/>
        <b val="true"/>
        <sz val="10"/>
      </rPr>
      <t xml:space="preserve"> 12 Tб</t>
    </r>
    <r>
      <rPr>
        <rFont val="Arial"/>
        <charset val="204"/>
        <family val="2"/>
        <sz val="10"/>
      </rPr>
      <t xml:space="preserve">). Функции удалённого одновременного подключения до 128 клиентов и облачный сервис</t>
    </r>
    <r>
      <rPr>
        <rFont val="Arial"/>
        <charset val="204"/>
        <family val="2"/>
        <b val="true"/>
        <sz val="10"/>
      </rPr>
      <t xml:space="preserve"> P2P </t>
    </r>
    <r>
      <rPr>
        <rFont val="Arial"/>
        <charset val="204"/>
        <family val="2"/>
        <sz val="10"/>
      </rPr>
      <t xml:space="preserve">позволяют легко подключиться и настроить видеорегистратор пользователям, где бы они не находились. 
     Совместимость программного обеспечения PRO серии позволяет объединять аналоговые, </t>
    </r>
    <r>
      <rPr>
        <rFont val="Arial"/>
        <charset val="204"/>
        <family val="2"/>
        <b val="true"/>
        <sz val="10"/>
      </rPr>
      <t xml:space="preserve">TVI </t>
    </r>
    <r>
      <rPr>
        <rFont val="Arial"/>
        <charset val="204"/>
        <family val="2"/>
        <sz val="10"/>
      </rPr>
      <t xml:space="preserve">и </t>
    </r>
    <r>
      <rPr>
        <rFont val="Arial"/>
        <charset val="204"/>
        <family val="2"/>
        <b val="true"/>
        <sz val="10"/>
      </rPr>
      <t xml:space="preserve">IP</t>
    </r>
    <r>
      <rPr>
        <rFont val="Arial"/>
        <charset val="204"/>
        <family val="2"/>
        <sz val="10"/>
      </rPr>
      <t xml:space="preserve"> регистраторы </t>
    </r>
    <r>
      <rPr>
        <rFont val="Arial"/>
        <charset val="204"/>
        <family val="2"/>
        <b val="true"/>
        <sz val="10"/>
      </rPr>
      <t xml:space="preserve">NOVIcam PRO</t>
    </r>
    <r>
      <rPr>
        <rFont val="Arial"/>
        <charset val="204"/>
        <family val="2"/>
        <sz val="10"/>
      </rPr>
      <t xml:space="preserve"> в единую сеть наблюдения с возможностью удалённой настройки и управления. Видеорегистратор </t>
    </r>
    <r>
      <rPr>
        <rFont val="Arial"/>
        <charset val="204"/>
        <family val="2"/>
        <b val="true"/>
        <sz val="10"/>
      </rPr>
      <t xml:space="preserve">NOVIcam PRO TR2116</t>
    </r>
    <r>
      <rPr>
        <rFont val="Arial"/>
        <charset val="204"/>
        <family val="2"/>
        <sz val="10"/>
      </rPr>
      <t xml:space="preserve"> управляет видеокамерами</t>
    </r>
    <r>
      <rPr>
        <rFont val="Arial"/>
        <charset val="204"/>
        <family val="2"/>
        <b val="true"/>
        <sz val="10"/>
      </rPr>
      <t xml:space="preserve"> TVI</t>
    </r>
    <r>
      <rPr>
        <rFont val="Arial"/>
        <charset val="204"/>
        <family val="2"/>
        <sz val="10"/>
      </rPr>
      <t xml:space="preserve"> с </t>
    </r>
    <r>
      <rPr>
        <rFont val="Arial"/>
        <charset val="204"/>
        <family val="2"/>
        <b val="true"/>
        <sz val="10"/>
      </rPr>
      <t xml:space="preserve">UTC меню</t>
    </r>
    <r>
      <rPr>
        <rFont val="Arial"/>
        <charset val="204"/>
        <family val="2"/>
        <sz val="10"/>
      </rPr>
      <t xml:space="preserve"> через кабель видеосигнала, что облегчает настройку системы видеонаблюдения и не требует дополнительной прокладки кабелей.
 </t>
    </r>
    <r>
      <rPr>
        <rFont val="Arial"/>
        <charset val="204"/>
        <family val="2"/>
        <b val="true"/>
        <sz val="10"/>
      </rPr>
      <t xml:space="preserve">Режимы работы:
Гибридный (основной) режим:</t>
    </r>
    <r>
      <rPr>
        <rFont val="Arial"/>
        <charset val="204"/>
        <family val="2"/>
        <sz val="10"/>
      </rPr>
      <t xml:space="preserve"> 16 х 1080р (TVI) / 720р (TVI/AHD) / 960H 30 к/с + 2 х </t>
    </r>
    <r>
      <rPr>
        <rFont val="Arial"/>
        <charset val="204"/>
        <family val="2"/>
        <b val="true"/>
        <color rgb="00FF0000"/>
        <sz val="10"/>
      </rPr>
      <t xml:space="preserve">IP 3 Мп</t>
    </r>
    <r>
      <rPr>
        <rFont val="Arial"/>
        <charset val="204"/>
        <family val="2"/>
        <sz val="10"/>
      </rPr>
      <t xml:space="preserve"> 30 к/с
</t>
    </r>
    <r>
      <rPr>
        <rFont val="Arial"/>
        <charset val="204"/>
        <family val="2"/>
        <b val="true"/>
        <sz val="10"/>
      </rPr>
      <t xml:space="preserve">IP режим:</t>
    </r>
    <r>
      <rPr>
        <rFont val="Arial"/>
        <charset val="204"/>
        <family val="2"/>
        <sz val="10"/>
      </rPr>
      <t xml:space="preserve"> 18 х </t>
    </r>
    <r>
      <rPr>
        <rFont val="Arial"/>
        <charset val="204"/>
        <family val="2"/>
        <b val="true"/>
        <color rgb="00FF0000"/>
        <sz val="10"/>
      </rPr>
      <t xml:space="preserve">IP 3 Мп</t>
    </r>
    <r>
      <rPr>
        <rFont val="Arial"/>
        <charset val="204"/>
        <family val="2"/>
        <sz val="10"/>
      </rPr>
      <t xml:space="preserve"> 30 к/с</t>
    </r>
  </si>
  <si>
    <t>NOVICAM PRO  TR2116A</t>
  </si>
  <si>
    <t>192
400
400</t>
  </si>
  <si>
    <t>SATA x 2</t>
  </si>
  <si>
    <r>
      <t xml:space="preserve">Компактный 16-канальный HD-TVI и </t>
    </r>
    <r>
      <rPr>
        <rFont val="Arial"/>
        <charset val="204"/>
        <family val="2"/>
        <b val="true"/>
        <color rgb="00FF0000"/>
        <sz val="8"/>
      </rPr>
      <t xml:space="preserve">AHD</t>
    </r>
    <r>
      <rPr>
        <rFont val="Arial"/>
        <charset val="204"/>
        <family val="2"/>
        <sz val="8"/>
      </rPr>
      <t xml:space="preserve"> видеорегистратор</t>
    </r>
    <r>
      <rPr>
        <rFont val="Arial"/>
        <charset val="204"/>
        <family val="2"/>
        <b val="true"/>
        <sz val="8"/>
      </rPr>
      <t xml:space="preserve"> (16 видео, 4 аудио)</t>
    </r>
    <r>
      <rPr>
        <rFont val="Arial"/>
        <charset val="204"/>
        <family val="2"/>
        <sz val="8"/>
      </rPr>
      <t xml:space="preserve">, формат H.264, запись и воспроизведение </t>
    </r>
    <r>
      <rPr>
        <rFont val="Arial"/>
        <charset val="204"/>
        <family val="2"/>
        <b val="true"/>
        <sz val="8"/>
      </rPr>
      <t xml:space="preserve">16 х 1080р 12 к/с, 16 х 720р / 960H 25 к/с</t>
    </r>
    <r>
      <rPr>
        <rFont val="Arial"/>
        <charset val="204"/>
        <family val="2"/>
        <sz val="8"/>
      </rPr>
      <t xml:space="preserve">, работа по Сети, поддержка облака P2P, выход</t>
    </r>
    <r>
      <rPr>
        <rFont val="Arial"/>
        <charset val="204"/>
        <family val="2"/>
        <b val="true"/>
        <sz val="8"/>
      </rPr>
      <t xml:space="preserve"> HDMI </t>
    </r>
    <r>
      <rPr>
        <rFont val="Arial"/>
        <charset val="204"/>
        <family val="2"/>
        <sz val="8"/>
      </rPr>
      <t xml:space="preserve">+ VGA , USB Flash, RS485. USB мышь и ИК пульт в комплекте.</t>
    </r>
  </si>
  <si>
    <t>385</t>
  </si>
  <si>
    <r>
      <t xml:space="preserve">   NOVIcam PRO TR1208A представляет собой профессиональный гибридный видеорегистратор, созданный на основе новейшей технологии TVI. Данная технология позволяет использовать высокочастотный видеосигнал с разрешением до 3Мп, и передавать его на расстояние до 500 метров.
Благодаря высокопроизводительному процессору и профессиональной операционной системе, регистратор гибко настраиваются под необходимые условия и работают одновременно с TVI, AHD (720р), аналоговыми и IP камерами. Возможность настройки качества записи по событиям и поддержка записи видеоданных в новом формате H.264+ позволяет экономить место на жёстком диске (поддерживается HDD до 6 Tб). Функции удалённого одновременного подключения до 128 клиентов и облачный сервис P2P позволяют легко подключиться и настроить видеорегистратор пользователям, где бы они не находились. Наличие аудиовходов позволяет подключать микрофоны для улучшения системы безопасности. Разрешение 4К на видеовыходе HDMI позволяет просматривать камеры до 4Мп в максимальном качестве.
Совместимость программного обеспечения PRO серии позволяет объединять регистраторы NOVIcam PRO в единую сеть наблюдения с возможностью удалённой настройки и управления. Видеорегистратор NOVIcam PRO TR1208A управляет видеокамерами TVI с UTC меню через кабель видеосигнала, что облегчает настройку системы видеонаблюдения и не требует дополнительной прокладки кабелей.
</t>
    </r>
    <r>
      <rPr>
        <rFont val="Arial"/>
        <charset val="204"/>
        <family val="2"/>
        <b val="true"/>
        <sz val="10"/>
      </rPr>
      <t xml:space="preserve">Гибридный режим: 8 х 3 Mpix 15 к/с, 1080р/720р/960H 30 к/с + 2 х IP 4 Mpix/1080р 30 к/с</t>
    </r>
  </si>
  <si>
    <t>NOVICAM PRO  TR1208A</t>
  </si>
  <si>
    <r>
      <t xml:space="preserve">3Mpix
1080p (1920х1080)
960p (1280x960)
</t>
    </r>
    <r>
      <rPr>
        <rFont val="Arial"/>
        <charset val="204"/>
        <family val="2"/>
        <sz val="9"/>
      </rPr>
      <t xml:space="preserve"> </t>
    </r>
    <r>
      <rPr>
        <rFont val="Arial"/>
        <charset val="204"/>
        <family val="2"/>
        <b val="true"/>
        <sz val="9"/>
      </rPr>
      <t xml:space="preserve">720p (1280x720)</t>
    </r>
  </si>
  <si>
    <t>240
240
240
240</t>
  </si>
  <si>
    <r>
      <t xml:space="preserve">Компактный 8-канальный HD-TV 3 Мп  и </t>
    </r>
    <r>
      <rPr>
        <rFont val="Arial"/>
        <charset val="204"/>
        <family val="2"/>
        <b val="true"/>
        <color rgb="00FF0000"/>
        <sz val="8"/>
      </rPr>
      <t xml:space="preserve">AHD 720р </t>
    </r>
    <r>
      <rPr>
        <rFont val="Arial"/>
        <charset val="204"/>
        <family val="2"/>
        <sz val="8"/>
      </rPr>
      <t xml:space="preserve"> видеорегистратор</t>
    </r>
    <r>
      <rPr>
        <rFont val="Arial"/>
        <charset val="204"/>
        <family val="2"/>
        <b val="true"/>
        <sz val="8"/>
      </rPr>
      <t xml:space="preserve"> (8 видео, 4 аудио)</t>
    </r>
    <r>
      <rPr>
        <rFont val="Arial"/>
        <charset val="204"/>
        <family val="2"/>
        <sz val="8"/>
      </rPr>
      <t xml:space="preserve">, формат H.264, запись и воспроизведение </t>
    </r>
    <r>
      <rPr>
        <rFont val="Arial"/>
        <charset val="204"/>
        <family val="2"/>
        <b val="true"/>
        <sz val="8"/>
      </rPr>
      <t xml:space="preserve">8 х 3 Mpix 15 к/с, 1080р/720р/960H 30 к/с + 2 х IP 4 Mpix/1080р 30 к/с</t>
    </r>
    <r>
      <rPr>
        <rFont val="Arial"/>
        <charset val="204"/>
        <family val="2"/>
        <sz val="8"/>
      </rPr>
      <t xml:space="preserve">, работа по Сети, поддержка облака P2P, выход</t>
    </r>
    <r>
      <rPr>
        <rFont val="Arial"/>
        <charset val="204"/>
        <family val="2"/>
        <b val="true"/>
        <sz val="8"/>
      </rPr>
      <t xml:space="preserve"> HDMI </t>
    </r>
    <r>
      <rPr>
        <rFont val="Arial"/>
        <charset val="204"/>
        <family val="2"/>
        <sz val="8"/>
      </rPr>
      <t xml:space="preserve">+ VGA , USB Flash, RS485. USB мышь и ИК пульт в комплекте.</t>
    </r>
  </si>
  <si>
    <t>261,5</t>
  </si>
  <si>
    <r>
      <t xml:space="preserve">  Серия </t>
    </r>
    <r>
      <rPr>
        <rFont val="Arial"/>
        <charset val="204"/>
        <family val="2"/>
        <b val="true"/>
        <sz val="10"/>
      </rPr>
      <t xml:space="preserve">NOVIcam PRO TR42</t>
    </r>
    <r>
      <rPr>
        <rFont val="Arial"/>
        <charset val="204"/>
        <family val="2"/>
        <sz val="10"/>
      </rPr>
      <t xml:space="preserve"> представляют собой 16-ти и 8-ми канальные видеорегистраторы, созданные на основе новейшей технологии TVI. Данная технология позволяет использовать высокочастотный видеосигнал с разрешением HD и Full HD, и передавать его на расстояние до 500 метров.
    Благодаря высокопроизводительному процессору и профессиональной операционной системе, регистратор гибко настраивается под необходимые условия и работает одновременно с TVI, аналоговыми и IP камерами. Функция автоопределения распознает какой тип камер был подключен к регистратору – аналоговые или TVI, после чего изображение выводится на экран без необходимости дополнительных настроек.Серия  NOVIcam PRO TR42 обеспечивает </t>
    </r>
    <r>
      <rPr>
        <rFont val="Arial"/>
        <charset val="204"/>
        <family val="2"/>
        <color rgb="00FF6600"/>
        <sz val="10"/>
      </rPr>
      <t xml:space="preserve">запись всех</t>
    </r>
    <r>
      <rPr>
        <rFont val="Arial"/>
        <charset val="204"/>
        <family val="2"/>
        <sz val="10"/>
      </rPr>
      <t xml:space="preserve"> каналов режиме реального </t>
    </r>
    <r>
      <rPr>
        <rFont val="Arial"/>
        <charset val="204"/>
        <family val="2"/>
        <color rgb="00FF0000"/>
        <sz val="10"/>
      </rPr>
      <t xml:space="preserve">времени с разрешением</t>
    </r>
    <r>
      <rPr>
        <rFont val="Arial"/>
        <charset val="204"/>
        <family val="2"/>
        <sz val="10"/>
      </rPr>
      <t xml:space="preserve"> 1080р. Возможность настройки качества записи по событиям и запись видеоданных в формате H.264 позволяет экономить место на жёстком диске (поддерживается </t>
    </r>
    <r>
      <rPr>
        <rFont val="Arial"/>
        <charset val="204"/>
        <family val="2"/>
        <b val="true"/>
        <sz val="10"/>
      </rPr>
      <t xml:space="preserve">4хHDD</t>
    </r>
    <r>
      <rPr>
        <rFont val="Arial"/>
        <charset val="204"/>
        <family val="2"/>
        <sz val="10"/>
      </rPr>
      <t xml:space="preserve">, до </t>
    </r>
    <r>
      <rPr>
        <rFont val="Arial"/>
        <charset val="204"/>
        <family val="2"/>
        <b val="true"/>
        <sz val="10"/>
      </rPr>
      <t xml:space="preserve">6 Tб</t>
    </r>
    <r>
      <rPr>
        <rFont val="Arial"/>
        <charset val="204"/>
        <family val="2"/>
        <sz val="10"/>
      </rPr>
      <t xml:space="preserve"> каждый диск). Функции удалённого одновременного подключения до 128 клиентов и облачный сервис P2P позволяют легко подключиться и настроить видеорегистратор пользователям, где бы они не находились.
     Совместимость программного обеспечения PRO серии позволяет объединять аналоговые, TVI и IP регистраторы NOVIcam PRO в единую сеть наблюдения с возможностью удалённой настройки и управления. Видеорегистраторы NOVIcam PRO TR42 управляют видеокамерами TVI с UTC меню через кабель видеосигнала, что облегчает настройку системы видеонаблюдения и не требует дополнительной прокладки кабелей. Размер корпуса позволяет установить регистратор в 19 дюймовую стойку.</t>
    </r>
  </si>
  <si>
    <t>NOVICAM PRO  TR4216</t>
  </si>
  <si>
    <r>
      <t xml:space="preserve">1080p (1920х1080)
</t>
    </r>
    <r>
      <rPr>
        <rFont val="Arial"/>
        <charset val="204"/>
        <family val="2"/>
        <sz val="9"/>
      </rPr>
      <t xml:space="preserve"> </t>
    </r>
    <r>
      <rPr>
        <rFont val="Arial"/>
        <charset val="204"/>
        <family val="2"/>
        <b val="true"/>
        <sz val="9"/>
      </rPr>
      <t xml:space="preserve">720p (1280x720)</t>
    </r>
  </si>
  <si>
    <t>480
480</t>
  </si>
  <si>
    <t>SATA x 4,
 e-SATAх1</t>
  </si>
  <si>
    <r>
      <t xml:space="preserve">16-канальный</t>
    </r>
    <r>
      <rPr>
        <rFont val="Arial"/>
        <charset val="204"/>
        <family val="2"/>
        <sz val="8"/>
      </rPr>
      <t xml:space="preserve"> HD-TVI видеорегистратор</t>
    </r>
    <r>
      <rPr>
        <rFont val="Arial"/>
        <charset val="204"/>
        <family val="2"/>
        <b val="true"/>
        <sz val="8"/>
      </rPr>
      <t xml:space="preserve"> (16 видео, 16 аудио)</t>
    </r>
    <r>
      <rPr>
        <rFont val="Arial"/>
        <charset val="204"/>
        <family val="2"/>
        <sz val="8"/>
      </rPr>
      <t xml:space="preserve">, формат H.264, запись и воспроизведение </t>
    </r>
    <r>
      <rPr>
        <rFont val="Arial"/>
        <charset val="204"/>
        <family val="2"/>
        <b val="true"/>
        <sz val="8"/>
      </rPr>
      <t xml:space="preserve">16 х 1080р, 16 х 720р / </t>
    </r>
    <r>
      <rPr>
        <rFont val="Arial"/>
        <charset val="204"/>
        <family val="2"/>
        <b val="true"/>
        <color rgb="00FF6600"/>
        <sz val="8"/>
      </rPr>
      <t xml:space="preserve">960H</t>
    </r>
    <r>
      <rPr>
        <rFont val="Arial"/>
        <charset val="204"/>
        <family val="2"/>
        <color rgb="00FF6600"/>
        <sz val="8"/>
      </rPr>
      <t xml:space="preserve">, работа</t>
    </r>
    <r>
      <rPr>
        <rFont val="Arial"/>
        <charset val="204"/>
        <family val="2"/>
        <sz val="8"/>
      </rPr>
      <t xml:space="preserve"> по Сети, поддержка облака P2P, выход</t>
    </r>
    <r>
      <rPr>
        <rFont val="Arial"/>
        <charset val="204"/>
        <family val="2"/>
        <b val="true"/>
        <sz val="8"/>
      </rPr>
      <t xml:space="preserve"> HDMI </t>
    </r>
    <r>
      <rPr>
        <rFont val="Arial"/>
        <charset val="204"/>
        <family val="2"/>
        <sz val="8"/>
      </rPr>
      <t xml:space="preserve">+ VGA</t>
    </r>
    <r>
      <rPr>
        <rFont val="Arial"/>
        <charset val="204"/>
        <family val="2"/>
        <color rgb="00FF6600"/>
        <sz val="8"/>
      </rPr>
      <t xml:space="preserve"> + BNC</t>
    </r>
    <r>
      <rPr>
        <rFont val="Arial"/>
        <charset val="204"/>
        <family val="2"/>
        <sz val="8"/>
      </rPr>
      <t xml:space="preserve">, USB Flash, RS485. USB мышь и ИК пульт в комплекте.</t>
    </r>
  </si>
  <si>
    <t>1022,2</t>
  </si>
  <si>
    <t>Тестер NOVIcam PRO разработан для получения, отображения и настройки видеосигнала с TVI и аналоговых камер.
Благодаря удобному 7" экрану удобно просматривать изображение с камеры и настраивать направление обзора. Для подключения видеосигнала используются 2 режима: аналоговый и TVI, что делает тестер универсальным устройством. Встроенные батареи с общей ёмкостью 7800мА и выход DC 12В предназначены для запитывания видеокамер на этапе монтажа, до момента пуска всей системы. Удобные клавиши управления позволяют настраивать меню видеокамер и управлять PTZ видеокамерами. Так же тестер имеет разъёмы VGA, HDMI что дает возможность подключить видеорегистратор и настроить его. 
NOVIcam PRO TESTER станет незаменимым помощником при монтаже, настройке и наладке современного оборудования видеонаблюдения. Благодаря тестеру, монтаж будет занимать меньше времени и будет более эффективным.</t>
  </si>
  <si>
    <t>NOVICAM PRO TVI TESTER</t>
  </si>
  <si>
    <t>Тестер для получения и настройки изображения с TVI камер, подключение до 1080р, экран 7", Li-ion батарея общей ёмкостью 7800мА, выход питания для камер DC 12В 2А 24Вт, DC 12.6В 1А 12Вт (зарядное устройство АС110-220В в комплекте)</t>
  </si>
  <si>
    <t>Модем 3G E173</t>
  </si>
  <si>
    <t>3G модем предназначен для работы со всеми сотовыми операторами. Подходит для работы со всеми регистраторами NOVIcam, поддерживающими работу через модем.</t>
  </si>
  <si>
    <t>ТО "НОВИКАМ" </t>
  </si>
  <si>
    <t>ПРОГРАММНОЕ ОБЕСПЕЧЕНИЕ</t>
  </si>
  <si>
    <t>Macroscop – профессиональное программное обеспечение для IP-камер.
 С Macroscop вы можете построить систему IP-видеонаблюдения любого масштаба от одной до неограниченного количества IP-камер.</t>
  </si>
  <si>
    <t>лицензия ML Подходит для создания небольшой системы до 20 IP-камер.</t>
  </si>
  <si>
    <t>лицензия LS Версия-конструктор от 1  до 400 IP-камер. </t>
  </si>
  <si>
    <t>лицензия ST  от 1 до неограниченного количества IP-камер</t>
  </si>
  <si>
    <t>Ключ USB</t>
  </si>
  <si>
    <t> IP КАМЕРЫ БЮДЖЕТНОЙ ЛИНЕЙКИ NOVICAM</t>
  </si>
  <si>
    <r>
      <t xml:space="preserve">    Купольная встраиваемая</t>
    </r>
    <r>
      <rPr>
        <rFont val="Arial"/>
        <charset val="204"/>
        <family val="2"/>
        <b val="true"/>
        <sz val="10"/>
      </rPr>
      <t xml:space="preserve"> IP</t>
    </r>
    <r>
      <rPr>
        <rFont val="Arial"/>
        <charset val="204"/>
        <family val="2"/>
        <sz val="10"/>
      </rPr>
      <t xml:space="preserve"> видеокамера </t>
    </r>
    <r>
      <rPr>
        <rFont val="Arial"/>
        <charset val="204"/>
        <family val="2"/>
        <b val="true"/>
        <sz val="10"/>
      </rPr>
      <t xml:space="preserve">NOVIcam N27</t>
    </r>
    <r>
      <rPr>
        <rFont val="Arial"/>
        <charset val="204"/>
        <family val="2"/>
        <sz val="10"/>
      </rPr>
      <t xml:space="preserve">  передает превосходное изображение </t>
    </r>
    <r>
      <rPr>
        <rFont val="Arial"/>
        <charset val="204"/>
        <family val="2"/>
        <b val="true"/>
        <sz val="10"/>
      </rPr>
      <t xml:space="preserve">Full HD</t>
    </r>
    <r>
      <rPr>
        <rFont val="Arial"/>
        <charset val="204"/>
        <family val="2"/>
        <sz val="10"/>
      </rPr>
      <t xml:space="preserve"> с высоким разрешением </t>
    </r>
    <r>
      <rPr>
        <rFont val="Arial"/>
        <charset val="204"/>
        <family val="2"/>
        <b val="true"/>
        <sz val="10"/>
      </rPr>
      <t xml:space="preserve">1080р 25 к/с</t>
    </r>
    <r>
      <rPr>
        <rFont val="Arial"/>
        <charset val="204"/>
        <family val="2"/>
        <sz val="10"/>
      </rPr>
      <t xml:space="preserve"> и обеспечивает отличный обзор даже мельчайших деталей.
     Связка мегапиксельного сенсора </t>
    </r>
    <r>
      <rPr>
        <rFont val="Arial"/>
        <charset val="204"/>
        <family val="2"/>
        <b val="true"/>
        <sz val="10"/>
      </rPr>
      <t xml:space="preserve">SONY</t>
    </r>
    <r>
      <rPr>
        <rFont val="Arial"/>
        <charset val="204"/>
        <family val="2"/>
        <sz val="10"/>
      </rPr>
      <t xml:space="preserve"> и высокопроизводительного процессора </t>
    </r>
    <r>
      <rPr>
        <rFont val="Arial"/>
        <charset val="204"/>
        <family val="2"/>
        <b val="true"/>
        <sz val="10"/>
      </rPr>
      <t xml:space="preserve">HI3516c</t>
    </r>
    <r>
      <rPr>
        <rFont val="Arial"/>
        <charset val="204"/>
        <family val="2"/>
        <sz val="10"/>
      </rPr>
      <t xml:space="preserve">, обеспечивает не только высокое разрешение, но и превращает камеру в мультифункциональное устройство. 
     В темное время суток выходной сигнал видеокамеры преобразуется в реальный Ч/Б сигнал, а так же сдвигается ИК светофильтр с матрицы CMOS и включается встроенная</t>
    </r>
    <r>
      <rPr>
        <rFont val="Arial"/>
        <charset val="204"/>
        <family val="2"/>
        <b val="true"/>
        <sz val="10"/>
      </rPr>
      <t xml:space="preserve"> ИК </t>
    </r>
    <r>
      <rPr>
        <rFont val="Arial"/>
        <charset val="204"/>
        <family val="2"/>
        <sz val="10"/>
      </rPr>
      <t xml:space="preserve">подсветка, способная осветить объекты на расстоянии до </t>
    </r>
    <r>
      <rPr>
        <rFont val="Arial"/>
        <charset val="204"/>
        <family val="2"/>
        <b val="true"/>
        <sz val="10"/>
      </rPr>
      <t xml:space="preserve">20метров</t>
    </r>
    <r>
      <rPr>
        <rFont val="Arial"/>
        <charset val="204"/>
        <family val="2"/>
        <sz val="10"/>
      </rPr>
      <t xml:space="preserve">. В результате повышается качество изображения, предотвращается появление цветового шума и как следствие уменьшается размер файла при записи на DVR.
     Сменный корпус дает возможность установить камеру как на поверхность стены или потолка, так и частично встроить внутрь, что упрощает монтаж и позволяет камере органично вписаться в любой интерьер. Простота настройки и доступ к камере из любой точки мира предоставляется бесплатным облачным сервисом </t>
    </r>
    <r>
      <rPr>
        <rFont val="Arial"/>
        <charset val="204"/>
        <family val="2"/>
        <b val="true"/>
        <sz val="10"/>
      </rPr>
      <t xml:space="preserve">NOVIcloud</t>
    </r>
    <r>
      <rPr>
        <rFont val="Arial"/>
        <charset val="204"/>
        <family val="2"/>
        <sz val="10"/>
      </rPr>
      <t xml:space="preserve">, а поддержка стандарта </t>
    </r>
    <r>
      <rPr>
        <rFont val="Arial"/>
        <charset val="204"/>
        <family val="2"/>
        <b val="true"/>
        <sz val="10"/>
      </rPr>
      <t xml:space="preserve">ONVIF 2.4</t>
    </r>
    <r>
      <rPr>
        <rFont val="Arial"/>
        <charset val="204"/>
        <family val="2"/>
        <sz val="10"/>
      </rPr>
      <t xml:space="preserve"> обеспечит связь со всеми популярными IP видеорегистраторами и программным обеспечением.   </t>
    </r>
  </si>
  <si>
    <t>NOVICAM  IP N27</t>
  </si>
  <si>
    <t>1/2.8” 2.1 Mpix SONY IMX222 CMOS</t>
  </si>
  <si>
    <r>
      <t xml:space="preserve">0.01
0</t>
    </r>
    <r>
      <rPr>
        <rFont val="Arial"/>
        <charset val="204"/>
        <family val="2"/>
        <sz val="8"/>
      </rPr>
      <t xml:space="preserve"> (ИК вкл)</t>
    </r>
  </si>
  <si>
    <t>120º~34º</t>
  </si>
  <si>
    <r>
      <t xml:space="preserve">2.1 Мегапиксельная Full HD  IP видеокамера</t>
    </r>
    <r>
      <rPr>
        <rFont val="Arial"/>
        <charset val="204"/>
        <family val="2"/>
        <sz val="8"/>
      </rPr>
      <t xml:space="preserve"> с матрицей 1/2.8” 2.1 Mpix SONY IMX222 CMOS 0.1 люкс (0 люкс ИК вкл.), разрешение </t>
    </r>
    <r>
      <rPr>
        <rFont val="Arial"/>
        <charset val="204"/>
        <family val="2"/>
        <b val="true"/>
        <sz val="8"/>
      </rPr>
      <t xml:space="preserve">1080p </t>
    </r>
    <r>
      <rPr>
        <rFont val="Arial"/>
        <charset val="204"/>
        <family val="2"/>
        <sz val="8"/>
      </rPr>
      <t xml:space="preserve">(1920х1080)</t>
    </r>
    <r>
      <rPr>
        <rFont val="Arial"/>
        <charset val="204"/>
        <family val="2"/>
        <b val="true"/>
        <sz val="8"/>
      </rPr>
      <t xml:space="preserve"> 30 к/с, 720p </t>
    </r>
    <r>
      <rPr>
        <rFont val="Arial"/>
        <charset val="204"/>
        <family val="2"/>
        <sz val="8"/>
      </rPr>
      <t xml:space="preserve">(1280x720)</t>
    </r>
    <r>
      <rPr>
        <rFont val="Arial"/>
        <charset val="204"/>
        <family val="2"/>
        <b val="true"/>
        <sz val="8"/>
      </rPr>
      <t xml:space="preserve"> 30 к/с, D1</t>
    </r>
    <r>
      <rPr>
        <rFont val="Arial"/>
        <charset val="204"/>
        <family val="2"/>
        <sz val="8"/>
      </rPr>
      <t xml:space="preserve"> (704x576)</t>
    </r>
    <r>
      <rPr>
        <rFont val="Arial"/>
        <charset val="204"/>
        <family val="2"/>
        <b val="true"/>
        <sz val="8"/>
      </rPr>
      <t xml:space="preserve"> 30 к/с, CIF </t>
    </r>
    <r>
      <rPr>
        <rFont val="Arial"/>
        <charset val="204"/>
        <family val="2"/>
        <sz val="8"/>
      </rPr>
      <t xml:space="preserve">(352x288)</t>
    </r>
    <r>
      <rPr>
        <rFont val="Arial"/>
        <charset val="204"/>
        <family val="2"/>
        <b val="true"/>
        <sz val="8"/>
      </rPr>
      <t xml:space="preserve"> 30 к/с,  ИК</t>
    </r>
    <r>
      <rPr>
        <rFont val="Arial"/>
        <charset val="204"/>
        <family val="2"/>
        <sz val="8"/>
      </rPr>
      <t xml:space="preserve"> подсветка  </t>
    </r>
    <r>
      <rPr>
        <rFont val="Arial"/>
        <charset val="204"/>
        <family val="2"/>
        <b val="true"/>
        <sz val="8"/>
      </rPr>
      <t xml:space="preserve">20м, Мегапиксельный вариофокальный объектив 2.8~12мм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 питание 12v DC 250/350 мА (ИК вкл.)</t>
    </r>
  </si>
  <si>
    <t>  Вандалозащищённая всепогодная купольная IP видеокамера NOVIcam N22W передает превосходное изображение Full HD с высоким разрешением 1080р 25/30 к/с и обеспечивает отличный обзор даже мельчайших деталей.
     Использование сенсора SONY совместно с процессором HiSilicon, обеспечивает не только высокое разрешение, но и превращает камеру в мультифункциональное устройство.
    Благодаря механическому ИК фильтру и ИК подсветке до 20 метров, обеспечивается качественное изображение не только днем, но и ночью. Мегапиксельный объектив 2.8мм позволяет охватить широкое пространство и распознать мельчайшие детали. Используемое в конструкции двойное стекло (одно для объектива, второе для ИК подсветки) позволит избежать засветки изображения от собственных ИК-светодиодов. Благодаря металлическому антивандальному корпусу с классом защиты IP66 камере не требуется дополнительная защита при установке в местах повышенного риска.</t>
  </si>
  <si>
    <t>NOVICAM  IP N12W</t>
  </si>
  <si>
    <r>
      <t xml:space="preserve">1/4" 1 Mpix CMOS Omnivision OV971</t>
    </r>
    <r>
      <rPr>
        <rFont val="Calibri"/>
        <charset val="204"/>
        <family val="2"/>
        <color rgb="00FF0000"/>
        <sz val="10"/>
      </rPr>
      <t xml:space="preserve">2</t>
    </r>
  </si>
  <si>
    <t>0.01
0 (ИК вкл)</t>
  </si>
  <si>
    <r>
      <t xml:space="preserve">15м
</t>
    </r>
    <r>
      <rPr>
        <rFont val="Arial"/>
        <charset val="204"/>
        <family val="2"/>
        <b val="true"/>
        <color rgb="00FF0000"/>
        <sz val="8"/>
      </rPr>
      <t xml:space="preserve">IR-cut</t>
    </r>
  </si>
  <si>
    <r>
      <t xml:space="preserve">1 Мегапиксельная HD  IP видеокамера</t>
    </r>
    <r>
      <rPr>
        <rFont val="Arial"/>
        <charset val="204"/>
        <family val="2"/>
        <sz val="8"/>
      </rPr>
      <t xml:space="preserve"> с матрицей 1/4" 1 Mpix CMOS Omnivision OV9712 0.01 люкс (0 люкс ИК вкл.), разрешение </t>
    </r>
    <r>
      <rPr>
        <rFont val="Arial"/>
        <charset val="204"/>
        <family val="2"/>
        <b val="true"/>
        <sz val="8"/>
      </rPr>
      <t xml:space="preserve"> 720p </t>
    </r>
    <r>
      <rPr>
        <rFont val="Arial"/>
        <charset val="204"/>
        <family val="2"/>
        <sz val="8"/>
      </rPr>
      <t xml:space="preserve">(1280x720)</t>
    </r>
    <r>
      <rPr>
        <rFont val="Arial"/>
        <charset val="204"/>
        <family val="2"/>
        <b val="true"/>
        <sz val="8"/>
      </rPr>
      <t xml:space="preserve"> 25 к/с, D1</t>
    </r>
    <r>
      <rPr>
        <rFont val="Arial"/>
        <charset val="204"/>
        <family val="2"/>
        <sz val="8"/>
      </rPr>
      <t xml:space="preserve"> (704x576)</t>
    </r>
    <r>
      <rPr>
        <rFont val="Arial"/>
        <charset val="204"/>
        <family val="2"/>
        <b val="true"/>
        <sz val="8"/>
      </rPr>
      <t xml:space="preserve"> 25 к/с, ИК</t>
    </r>
    <r>
      <rPr>
        <rFont val="Arial"/>
        <charset val="204"/>
        <family val="2"/>
        <sz val="8"/>
      </rPr>
      <t xml:space="preserve"> подсветка </t>
    </r>
    <r>
      <rPr>
        <rFont val="Arial"/>
        <charset val="204"/>
        <family val="2"/>
        <b val="true"/>
        <sz val="8"/>
      </rPr>
      <t xml:space="preserve">15м,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t>
    </r>
    <r>
      <rPr>
        <rFont val="Arial"/>
        <charset val="204"/>
        <family val="2"/>
        <b val="true"/>
        <sz val="8"/>
      </rPr>
      <t xml:space="preserve"> </t>
    </r>
    <r>
      <rPr>
        <rFont val="Arial"/>
        <charset val="204"/>
        <family val="2"/>
        <sz val="8"/>
      </rPr>
      <t xml:space="preserve"> 12v DC 450 мА (ИК вкл.)</t>
    </r>
  </si>
  <si>
    <t>NOVICAM  IP N22W</t>
  </si>
  <si>
    <t>1/2.8" 2.1 Mpix  CMOS</t>
  </si>
  <si>
    <t>120°</t>
  </si>
  <si>
    <r>
      <t xml:space="preserve">2.1 Мегапиксельная Full HD  IP</t>
    </r>
    <r>
      <rPr>
        <rFont val="Arial"/>
        <charset val="204"/>
        <family val="2"/>
        <sz val="8"/>
      </rPr>
      <t xml:space="preserve"> видеокамера с матрицей1/2.8" 2.1 Mpix SONY IMX222 CMOS </t>
    </r>
    <r>
      <rPr>
        <rFont val="Arial"/>
        <charset val="204"/>
        <family val="2"/>
        <b val="true"/>
        <sz val="8"/>
      </rPr>
      <t xml:space="preserve">0.01 люкс</t>
    </r>
    <r>
      <rPr>
        <rFont val="Arial"/>
        <charset val="204"/>
        <family val="2"/>
        <sz val="8"/>
      </rPr>
      <t xml:space="preserve"> (0 люкс ИК вкл.), разрешение  </t>
    </r>
    <r>
      <rPr>
        <rFont val="Arial"/>
        <charset val="204"/>
        <family val="2"/>
        <b val="true"/>
        <sz val="8"/>
      </rPr>
      <t xml:space="preserve">1080p (1920x1080) 25/30 к/с</t>
    </r>
    <r>
      <rPr>
        <rFont val="Arial"/>
        <charset val="204"/>
        <family val="2"/>
        <sz val="8"/>
      </rPr>
      <t xml:space="preserve">, 960p (1280х960) 25/30 к/с, 720p (1280х720) 25/30 к/с,</t>
    </r>
    <r>
      <rPr>
        <rFont val="Arial"/>
        <charset val="204"/>
        <family val="2"/>
        <b val="true"/>
        <sz val="8"/>
      </rPr>
      <t xml:space="preserve"> ИК подсветка 20м</t>
    </r>
    <r>
      <rPr>
        <rFont val="Arial"/>
        <charset val="204"/>
        <family val="2"/>
        <sz val="8"/>
      </rPr>
      <t xml:space="preserve">,</t>
    </r>
    <r>
      <rPr>
        <rFont val="Arial"/>
        <charset val="204"/>
        <family val="2"/>
        <b val="true"/>
        <sz val="8"/>
      </rPr>
      <t xml:space="preserve">Мегапиксельный  объектив 2,8 мм</t>
    </r>
    <r>
      <rPr>
        <rFont val="Arial"/>
        <charset val="204"/>
        <family val="2"/>
        <sz val="8"/>
      </rPr>
      <t xml:space="preserve"> с ИК коррекцией, механический </t>
    </r>
    <r>
      <rPr>
        <rFont val="Arial"/>
        <charset val="204"/>
        <family val="2"/>
        <b val="true"/>
        <sz val="8"/>
      </rPr>
      <t xml:space="preserve">ИК-фильтр</t>
    </r>
    <r>
      <rPr>
        <rFont val="Arial"/>
        <charset val="204"/>
        <family val="2"/>
        <sz val="8"/>
      </rPr>
      <t xml:space="preserve">,  12v DC 320 мА (ИК вкл.)</t>
    </r>
  </si>
  <si>
    <t>  Всепогодная IP видеокамера NOVIcam N23W передает превосходное изображение Full HD с высоким разрешением 1080р 25/30 к/с и обеспечивает отличный обзор даже мельчайших деталей.
     Использование сенсора SONY совместно с процессором HiSilicon, обеспечивает не только высокое разрешение, но и превращает камеру в мультифункциональное устройство.
     Формат сжатия видеосигнала H.264 обрабатывает данные с минимальными потерями и экономит до 30% объёма на жёстком диске при записи. Благодаря механическому ИК фильтру и ИК подсветке до 20 метров, обеспечивается качественное изображение не только днем, но и ночью. Мегапиксельный объектив 3.6мм позволяет охватить широкое пространство и распознать мельчайшие детали. Используемое в конструкции двойное стекло (одно для объектива, второе для ИК подсветки) позволит избежать засветки изображения от собственных ИК-светодиодов. Благодаря металлическому корпусу с классом защиты IP66 камере не требуется дополнительная защита при установке вне помещений.</t>
  </si>
  <si>
    <t>NOVICAM  IP N13W</t>
  </si>
  <si>
    <r>
      <t xml:space="preserve">0.01
</t>
    </r>
    <r>
      <rPr>
        <rFont val="Arial"/>
        <charset val="204"/>
        <family val="2"/>
        <sz val="10"/>
      </rPr>
      <t xml:space="preserve">0 (ИК вкл)</t>
    </r>
  </si>
  <si>
    <r>
      <t xml:space="preserve">Мегапиксельная HD  IP видеокамера</t>
    </r>
    <r>
      <rPr>
        <rFont val="Arial"/>
        <charset val="204"/>
        <family val="2"/>
        <sz val="8"/>
      </rPr>
      <t xml:space="preserve"> с матрицей 1/4" 1 Mpix CMOS Omnivision OV9712</t>
    </r>
    <r>
      <rPr>
        <rFont val="Arial"/>
        <charset val="204"/>
        <family val="2"/>
        <color rgb="00FF0000"/>
        <sz val="8"/>
      </rPr>
      <t xml:space="preserve"> 0.01 </t>
    </r>
    <r>
      <rPr>
        <rFont val="Arial"/>
        <charset val="204"/>
        <family val="2"/>
        <sz val="8"/>
      </rPr>
      <t xml:space="preserve">люкс (0 люкс ИК вкл.), разрешение  </t>
    </r>
    <r>
      <rPr>
        <rFont val="Arial"/>
        <charset val="204"/>
        <family val="2"/>
        <b val="true"/>
        <sz val="8"/>
      </rPr>
      <t xml:space="preserve">720p</t>
    </r>
    <r>
      <rPr>
        <rFont val="Arial"/>
        <charset val="204"/>
        <family val="2"/>
        <sz val="8"/>
      </rPr>
      <t xml:space="preserve"> (1280x720) </t>
    </r>
    <r>
      <rPr>
        <rFont val="Arial"/>
        <charset val="204"/>
        <family val="2"/>
        <b val="true"/>
        <sz val="8"/>
      </rPr>
      <t xml:space="preserve">25 к/с</t>
    </r>
    <r>
      <rPr>
        <rFont val="Arial"/>
        <charset val="204"/>
        <family val="2"/>
        <sz val="8"/>
      </rPr>
      <t xml:space="preserve">, D1 (704x576) 25 к/с,  </t>
    </r>
    <r>
      <rPr>
        <rFont val="Arial"/>
        <charset val="204"/>
        <family val="2"/>
        <b val="true"/>
        <sz val="8"/>
      </rPr>
      <t xml:space="preserve"> ИК</t>
    </r>
    <r>
      <rPr>
        <rFont val="Arial"/>
        <charset val="204"/>
        <family val="2"/>
        <sz val="8"/>
      </rPr>
      <t xml:space="preserve"> подсветка</t>
    </r>
    <r>
      <rPr>
        <rFont val="Arial"/>
        <charset val="204"/>
        <family val="2"/>
        <b val="true"/>
        <sz val="8"/>
      </rPr>
      <t xml:space="preserve"> 20м</t>
    </r>
    <r>
      <rPr>
        <rFont val="Arial"/>
        <charset val="204"/>
        <family val="2"/>
        <sz val="8"/>
      </rPr>
      <t xml:space="preserve">, </t>
    </r>
    <r>
      <rPr>
        <rFont val="Arial"/>
        <charset val="204"/>
        <family val="2"/>
        <b val="true"/>
        <sz val="8"/>
      </rPr>
      <t xml:space="preserve">Мегапиксельный  объектив 3,6 мм</t>
    </r>
    <r>
      <rPr>
        <rFont val="Arial"/>
        <charset val="204"/>
        <family val="2"/>
        <sz val="8"/>
      </rPr>
      <t xml:space="preserve"> с ИК коррекцией, механический </t>
    </r>
    <r>
      <rPr>
        <rFont val="Arial"/>
        <charset val="204"/>
        <family val="2"/>
        <b val="true"/>
        <sz val="8"/>
      </rPr>
      <t xml:space="preserve">ИК-фильт</t>
    </r>
    <r>
      <rPr>
        <rFont val="Arial"/>
        <charset val="204"/>
        <family val="2"/>
        <sz val="8"/>
      </rPr>
      <t xml:space="preserve">р, 12v DC 500 мА (ИК вкл.)</t>
    </r>
  </si>
  <si>
    <t>NOVICAM  IP N23W</t>
  </si>
  <si>
    <t>1/2.8" 2.1 Mpix SONY IMX222 CMOS</t>
  </si>
  <si>
    <r>
      <t xml:space="preserve">2.1 Мегапиксельная Full HD  IP</t>
    </r>
    <r>
      <rPr>
        <rFont val="Arial"/>
        <charset val="204"/>
        <family val="2"/>
        <sz val="8"/>
      </rPr>
      <t xml:space="preserve"> видеокамера с матрицей1/2.8" 2.1 Mpix SONY IMX222 CMOS </t>
    </r>
    <r>
      <rPr>
        <rFont val="Arial"/>
        <charset val="204"/>
        <family val="2"/>
        <b val="true"/>
        <sz val="8"/>
      </rPr>
      <t xml:space="preserve">0.01 люкс</t>
    </r>
    <r>
      <rPr>
        <rFont val="Arial"/>
        <charset val="204"/>
        <family val="2"/>
        <sz val="8"/>
      </rPr>
      <t xml:space="preserve"> (0 люкс ИК вкл.), разрешение  </t>
    </r>
    <r>
      <rPr>
        <rFont val="Arial"/>
        <charset val="204"/>
        <family val="2"/>
        <b val="true"/>
        <sz val="8"/>
      </rPr>
      <t xml:space="preserve">1080p (1920x1080) 25/30 к/с</t>
    </r>
    <r>
      <rPr>
        <rFont val="Arial"/>
        <charset val="204"/>
        <family val="2"/>
        <sz val="8"/>
      </rPr>
      <t xml:space="preserve">, 960p (1280х960) 25/30 к/с, 720p (1280х720) 25/30 к/с,</t>
    </r>
    <r>
      <rPr>
        <rFont val="Arial"/>
        <charset val="204"/>
        <family val="2"/>
        <b val="true"/>
        <sz val="8"/>
      </rPr>
      <t xml:space="preserve"> ИК подсветка 20м</t>
    </r>
    <r>
      <rPr>
        <rFont val="Arial"/>
        <charset val="204"/>
        <family val="2"/>
        <sz val="8"/>
      </rPr>
      <t xml:space="preserve">, </t>
    </r>
    <r>
      <rPr>
        <rFont val="Arial"/>
        <charset val="204"/>
        <family val="2"/>
        <b val="true"/>
        <sz val="8"/>
      </rPr>
      <t xml:space="preserve">Мегапиксельный  объектив 3,6 мм</t>
    </r>
    <r>
      <rPr>
        <rFont val="Arial"/>
        <charset val="204"/>
        <family val="2"/>
        <sz val="8"/>
      </rPr>
      <t xml:space="preserve"> с ИК-коррекцией, механический </t>
    </r>
    <r>
      <rPr>
        <rFont val="Arial"/>
        <charset val="204"/>
        <family val="2"/>
        <b val="true"/>
        <sz val="8"/>
      </rPr>
      <t xml:space="preserve">ИК-фильтр</t>
    </r>
    <r>
      <rPr>
        <rFont val="Arial"/>
        <charset val="204"/>
        <family val="2"/>
        <sz val="8"/>
      </rPr>
      <t xml:space="preserve">,  12v DC 310 мА (ИК вкл.)</t>
    </r>
  </si>
  <si>
    <t>Формат сжатия видеосигнала H.264 обрабатывает данные с минимальными потерями и экономит до 30% объёма на жёстком диске при записи. Благодаря механическому ИК фильтру и ИК подсветке до 40 метров, обеспечивается качественное изображение не только днем, но и ночью. Мегапиксельный объектив 2.8~12мм позволяет выбрать необходимый для наблюдения угол обзора и распознать мельчайшие детали. Используемое в конструкции двойное стекло (одно для объектива, второе для ИК подсветки) позволит избежать засветки изображения от собственных ИК-светодиодов. Благодаря металлическому антивандальному корпусу с классом защиты IP66 камере не требуется дополнительная защита при установке в местах повышенного риска.
Простота настройки и доступ к камере из любой точки мира предоставляется бесплатным облачным сервисом NOVIcloud, а поддержка стандарта ONVIF обеспечит связь со всеми популярными IP видеорегистраторами и программным обеспечением. </t>
  </si>
  <si>
    <t>NOVICAM  IP N18W</t>
  </si>
  <si>
    <t>82º~21º</t>
  </si>
  <si>
    <r>
      <t xml:space="preserve">1 Мегапиксельная HD  IP</t>
    </r>
    <r>
      <rPr>
        <rFont val="Arial"/>
        <charset val="204"/>
        <family val="2"/>
        <sz val="8"/>
      </rPr>
      <t xml:space="preserve"> видеокамера с матрицей 1/4" 1 Mpix CMOS Omnivision OV9712 </t>
    </r>
    <r>
      <rPr>
        <rFont val="Arial"/>
        <charset val="204"/>
        <family val="2"/>
        <color rgb="00FF0000"/>
        <sz val="8"/>
      </rPr>
      <t xml:space="preserve">0.01</t>
    </r>
    <r>
      <rPr>
        <rFont val="Arial"/>
        <charset val="204"/>
        <family val="2"/>
        <sz val="8"/>
      </rPr>
      <t xml:space="preserve"> люкс (0 люкс ИК вкл.), разрешение  </t>
    </r>
    <r>
      <rPr>
        <rFont val="Arial"/>
        <charset val="204"/>
        <family val="2"/>
        <b val="true"/>
        <sz val="8"/>
      </rPr>
      <t xml:space="preserve">720p (1280x720) 25 к/с</t>
    </r>
    <r>
      <rPr>
        <rFont val="Arial"/>
        <charset val="204"/>
        <family val="2"/>
        <sz val="8"/>
      </rPr>
      <t xml:space="preserve">, D1 (704x576) 25 к/с,  </t>
    </r>
    <r>
      <rPr>
        <rFont val="Arial"/>
        <charset val="204"/>
        <family val="2"/>
        <b val="true"/>
        <sz val="8"/>
      </rPr>
      <t xml:space="preserve"> ИК</t>
    </r>
    <r>
      <rPr>
        <rFont val="Arial"/>
        <charset val="204"/>
        <family val="2"/>
        <sz val="8"/>
      </rPr>
      <t xml:space="preserve"> подсветка </t>
    </r>
    <r>
      <rPr>
        <rFont val="Arial"/>
        <charset val="204"/>
        <family val="2"/>
        <b val="true"/>
        <sz val="8"/>
      </rPr>
      <t xml:space="preserve">40м</t>
    </r>
    <r>
      <rPr>
        <rFont val="Arial"/>
        <charset val="204"/>
        <family val="2"/>
        <sz val="8"/>
      </rPr>
      <t xml:space="preserve">, Мегапиксельный  объектив </t>
    </r>
    <r>
      <rPr>
        <rFont val="Arial"/>
        <charset val="204"/>
        <family val="2"/>
        <b val="true"/>
        <sz val="8"/>
      </rPr>
      <t xml:space="preserve">2.8~12 мм</t>
    </r>
    <r>
      <rPr>
        <rFont val="Arial"/>
        <charset val="204"/>
        <family val="2"/>
        <sz val="8"/>
      </rPr>
      <t xml:space="preserve"> с ИК коррекцией, механический </t>
    </r>
    <r>
      <rPr>
        <rFont val="Arial"/>
        <charset val="204"/>
        <family val="2"/>
        <b val="true"/>
        <sz val="8"/>
      </rPr>
      <t xml:space="preserve">ИК-фильтр</t>
    </r>
    <r>
      <rPr>
        <rFont val="Arial"/>
        <charset val="204"/>
        <family val="2"/>
        <sz val="8"/>
      </rPr>
      <t xml:space="preserve">, 12v DC 380 мА (ИК вкл.)</t>
    </r>
  </si>
  <si>
    <t>NOVICAM  IP N28W</t>
  </si>
  <si>
    <t>102º~28º</t>
  </si>
  <si>
    <r>
      <t xml:space="preserve">2.1 Мегапиксельная Full HD  IP</t>
    </r>
    <r>
      <rPr>
        <rFont val="Arial"/>
        <charset val="204"/>
        <family val="2"/>
        <sz val="8"/>
      </rPr>
      <t xml:space="preserve"> видеокамера с матрицей1/2.8" 2.1 Mpix SONY IMX222 CMOS </t>
    </r>
    <r>
      <rPr>
        <rFont val="Arial"/>
        <charset val="204"/>
        <family val="2"/>
        <b val="true"/>
        <sz val="8"/>
      </rPr>
      <t xml:space="preserve">0.01 люкс</t>
    </r>
    <r>
      <rPr>
        <rFont val="Arial"/>
        <charset val="204"/>
        <family val="2"/>
        <sz val="8"/>
      </rPr>
      <t xml:space="preserve"> (0 люкс ИК вкл.), разрешение  </t>
    </r>
    <r>
      <rPr>
        <rFont val="Arial"/>
        <charset val="204"/>
        <family val="2"/>
        <b val="true"/>
        <sz val="8"/>
      </rPr>
      <t xml:space="preserve">1080p (1920x1080) 25/30 к/с</t>
    </r>
    <r>
      <rPr>
        <rFont val="Arial"/>
        <charset val="204"/>
        <family val="2"/>
        <sz val="8"/>
      </rPr>
      <t xml:space="preserve">, 960p (1280х960) 25/30 к/с, 720p (1280х720) 25/30 к/с,</t>
    </r>
    <r>
      <rPr>
        <rFont val="Arial"/>
        <charset val="204"/>
        <family val="2"/>
        <b val="true"/>
        <sz val="8"/>
      </rPr>
      <t xml:space="preserve"> ИК подсветка 40м</t>
    </r>
    <r>
      <rPr>
        <rFont val="Arial"/>
        <charset val="204"/>
        <family val="2"/>
        <sz val="8"/>
      </rPr>
      <t xml:space="preserve">, мегапиксельный вариофокальный объектив</t>
    </r>
    <r>
      <rPr>
        <rFont val="Arial"/>
        <charset val="204"/>
        <family val="2"/>
        <b val="true"/>
        <sz val="8"/>
      </rPr>
      <t xml:space="preserve"> 2.8~12мм</t>
    </r>
    <r>
      <rPr>
        <rFont val="Arial"/>
        <charset val="204"/>
        <family val="2"/>
        <sz val="8"/>
      </rPr>
      <t xml:space="preserve"> с ИК-коррекцией, механический </t>
    </r>
    <r>
      <rPr>
        <rFont val="Arial"/>
        <charset val="204"/>
        <family val="2"/>
        <b val="true"/>
        <sz val="8"/>
      </rPr>
      <t xml:space="preserve">ИК-фильтр</t>
    </r>
    <r>
      <rPr>
        <rFont val="Arial"/>
        <charset val="204"/>
        <family val="2"/>
        <sz val="8"/>
      </rPr>
      <t xml:space="preserve">,  12v DC 350 мА (ИК вкл.)</t>
    </r>
  </si>
  <si>
    <r>
      <t xml:space="preserve">     Всепогодная IP видеокамера NOVIcam N29W передает превосходное изображение Full HD с высоким разрешением 1080р 25/30 к/с и обеспечивает отличный обзор даже мельчайших деталей.
     Связка мегапиксельного сенсора SONY и высокопроизводительного процессора HI3516c, обеспечивает не только высокое разрешение, но и превращает камеру в мультифункциональное устройство. 
     В темное время суток выходной сигнал видеокамеры преобразуется в реальный Ч/Б сигнал, а так же сдвигается ИК светофильтр с матрицы CMOS и включается встроенная ИК подсветка, способная осветить объекты на расстоянии до 35 метров. В результате повышается качество изображения, предотвращается появление цветового шума и как следствие уменьшается размер файла при записи на DVR. Трансфокаторный объектив с переменным фокусным расстоянием позволит настроить необходимый угол обзора, при этом регулировка фокуса может производиться удалённо.
     Класс защиты IP66 дает возможность использовать камеру в любых погодных условиях.</t>
    </r>
    <r>
      <rPr>
        <rFont val="Arial"/>
        <charset val="204"/>
        <family val="2"/>
        <color rgb="00FF0000"/>
        <sz val="10"/>
      </rPr>
      <t xml:space="preserve"> Аудиовход позволит подключить микрофон и прослушивать окружающее пространство.</t>
    </r>
    <r>
      <rPr>
        <rFont val="Arial"/>
        <charset val="204"/>
        <family val="2"/>
        <sz val="10"/>
      </rPr>
      <t xml:space="preserve"> Простота настройки и доступ к камере из любой точки мира предоставляется бесплатным облачным сервисом NOVIcloud, а поддержка стандарта ONVIF обеспечит связь со всеми популярными IP видеорегистраторами и программным обеспечением.</t>
    </r>
  </si>
  <si>
    <t>NOVICAM  IP N29W</t>
  </si>
  <si>
    <r>
      <t xml:space="preserve">2.1 Мегапиксельная Full HD  IP</t>
    </r>
    <r>
      <rPr>
        <rFont val="Arial"/>
        <charset val="204"/>
        <family val="2"/>
        <sz val="8"/>
      </rPr>
      <t xml:space="preserve"> видеокамера с матрицей1/2.8" 2.1 Mpix SONY IMX222 CMOS </t>
    </r>
    <r>
      <rPr>
        <rFont val="Arial"/>
        <charset val="204"/>
        <family val="2"/>
        <b val="true"/>
        <sz val="8"/>
      </rPr>
      <t xml:space="preserve">0.01 люкс</t>
    </r>
    <r>
      <rPr>
        <rFont val="Arial"/>
        <charset val="204"/>
        <family val="2"/>
        <sz val="8"/>
      </rPr>
      <t xml:space="preserve"> (0 люкс ИК вкл.), разрешение  </t>
    </r>
    <r>
      <rPr>
        <rFont val="Arial"/>
        <charset val="204"/>
        <family val="2"/>
        <b val="true"/>
        <sz val="8"/>
      </rPr>
      <t xml:space="preserve">1080p (1920x1080) 25/30 к/с</t>
    </r>
    <r>
      <rPr>
        <rFont val="Arial"/>
        <charset val="204"/>
        <family val="2"/>
        <sz val="8"/>
      </rPr>
      <t xml:space="preserve">, 960p (1280х960) 25/30 к/с, 720p (1280х720) 25/30 к/с,</t>
    </r>
    <r>
      <rPr>
        <rFont val="Arial"/>
        <charset val="204"/>
        <family val="2"/>
        <b val="true"/>
        <sz val="8"/>
      </rPr>
      <t xml:space="preserve"> ИК подсветка 35м</t>
    </r>
    <r>
      <rPr>
        <rFont val="Arial"/>
        <charset val="204"/>
        <family val="2"/>
        <sz val="8"/>
      </rPr>
      <t xml:space="preserve">, аудиовход, мегапиксельный трансфокаторный объектив</t>
    </r>
    <r>
      <rPr>
        <rFont val="Arial"/>
        <charset val="204"/>
        <family val="2"/>
        <b val="true"/>
        <sz val="8"/>
      </rPr>
      <t xml:space="preserve"> 2.8~12мм</t>
    </r>
    <r>
      <rPr>
        <rFont val="Arial"/>
        <charset val="204"/>
        <family val="2"/>
        <sz val="8"/>
      </rPr>
      <t xml:space="preserve"> с ИК-коррекцией, механический </t>
    </r>
    <r>
      <rPr>
        <rFont val="Arial"/>
        <charset val="204"/>
        <family val="2"/>
        <b val="true"/>
        <sz val="8"/>
      </rPr>
      <t xml:space="preserve">ИК-фильтр</t>
    </r>
    <r>
      <rPr>
        <rFont val="Arial"/>
        <charset val="204"/>
        <family val="2"/>
        <sz val="8"/>
      </rPr>
      <t xml:space="preserve">,  12v DC 500 мА (ИК вкл.)</t>
    </r>
  </si>
  <si>
    <t> Всепогодная IP видеокамера NOVIcam  передает превосходное изображение  с высоким разрешением до 5 мп и обеспечивает отличный обзор даже мельчайших деталей.
     Использование сенсора SONY совместно с процессором HiSilicon, обеспечивает не только высокое разрешение, но и превращает камеру в мультифункциональное устройство.
     Формат сжатия видеосигнала H.264 обрабатывает данные с минимальными потерями и экономит до 30% объёма на жёстком диске при записи. Благодаря механическому ИК фильтру и ИК подсветке до 50 метров, обеспечивается качественное изображение не только днем, но и ночью. Мегапиксельный объектив 2.8~12мм позволяет выбрать необходимый для наблюдения угол обзора и распознать мельчайшие детали. Используемое в конструкции двойное стекло (одно для объектива, второе для ИК подсветки) позволит избежать засветки изображения от собственных ИК-светодиодов. Благодаря металлическому корпусу с классом защиты IP66 камере не требуется дополнительная защита при установке вне помещений.
     Простота настройки и доступ к камере из любой точки мира предоставляется бесплатным облачным сервисом NOVIcloud, а поддержка стандарта ONVIF обеспечит связь со всеми популярными IP видеорегистраторами и программным обеспечением. </t>
  </si>
  <si>
    <t>NOVICAM  IP N19WX</t>
  </si>
  <si>
    <r>
      <t xml:space="preserve">1 Мегапиксельная HD  IP</t>
    </r>
    <r>
      <rPr>
        <rFont val="Arial"/>
        <charset val="204"/>
        <family val="2"/>
        <sz val="8"/>
      </rPr>
      <t xml:space="preserve"> видеокамера с матрицей 1/4" 1 Mpix CMOS Omnivision OV9712 0.1 люкс (0 люкс ИК вкл.), разрешение  </t>
    </r>
    <r>
      <rPr>
        <rFont val="Arial"/>
        <charset val="204"/>
        <family val="2"/>
        <b val="true"/>
        <sz val="8"/>
      </rPr>
      <t xml:space="preserve">720p (1280x720) 25 к/с</t>
    </r>
    <r>
      <rPr>
        <rFont val="Arial"/>
        <charset val="204"/>
        <family val="2"/>
        <sz val="8"/>
      </rPr>
      <t xml:space="preserve">, D1 (704x576) 25 к/с,  </t>
    </r>
    <r>
      <rPr>
        <rFont val="Arial"/>
        <charset val="204"/>
        <family val="2"/>
        <b val="true"/>
        <sz val="8"/>
      </rPr>
      <t xml:space="preserve"> ИК</t>
    </r>
    <r>
      <rPr>
        <rFont val="Arial"/>
        <charset val="204"/>
        <family val="2"/>
        <sz val="8"/>
      </rPr>
      <t xml:space="preserve"> подсветка </t>
    </r>
    <r>
      <rPr>
        <rFont val="Arial"/>
        <charset val="204"/>
        <family val="2"/>
        <b val="true"/>
        <sz val="8"/>
      </rPr>
      <t xml:space="preserve">50м</t>
    </r>
    <r>
      <rPr>
        <rFont val="Arial"/>
        <charset val="204"/>
        <family val="2"/>
        <sz val="8"/>
      </rPr>
      <t xml:space="preserve">, Мегапиксельный  объектив </t>
    </r>
    <r>
      <rPr>
        <rFont val="Arial"/>
        <charset val="204"/>
        <family val="2"/>
        <b val="true"/>
        <sz val="8"/>
      </rPr>
      <t xml:space="preserve">2.8~12 мм</t>
    </r>
    <r>
      <rPr>
        <rFont val="Arial"/>
        <charset val="204"/>
        <family val="2"/>
        <sz val="8"/>
      </rPr>
      <t xml:space="preserve"> с ИК коррекцией, механический </t>
    </r>
    <r>
      <rPr>
        <rFont val="Arial"/>
        <charset val="204"/>
        <family val="2"/>
        <b val="true"/>
        <sz val="8"/>
      </rPr>
      <t xml:space="preserve">ИК-фильтр</t>
    </r>
    <r>
      <rPr>
        <rFont val="Arial"/>
        <charset val="204"/>
        <family val="2"/>
        <sz val="8"/>
      </rPr>
      <t xml:space="preserve">, 12v DC 500 мА (ИК вкл.)</t>
    </r>
  </si>
  <si>
    <t>NOVICAM  IP N29WX</t>
  </si>
  <si>
    <r>
      <t xml:space="preserve">2.1 Мегапиксельная Full HD  IP</t>
    </r>
    <r>
      <rPr>
        <rFont val="Arial"/>
        <charset val="204"/>
        <family val="2"/>
        <sz val="8"/>
      </rPr>
      <t xml:space="preserve"> видеокамера с матрицей1/2.8" 2.1 Mpix SONY IMX222 CMOS </t>
    </r>
    <r>
      <rPr>
        <rFont val="Arial"/>
        <charset val="204"/>
        <family val="2"/>
        <b val="true"/>
        <sz val="8"/>
      </rPr>
      <t xml:space="preserve">0.01 люкс</t>
    </r>
    <r>
      <rPr>
        <rFont val="Arial"/>
        <charset val="204"/>
        <family val="2"/>
        <sz val="8"/>
      </rPr>
      <t xml:space="preserve"> (0 люкс ИК вкл.), разрешение  </t>
    </r>
    <r>
      <rPr>
        <rFont val="Arial"/>
        <charset val="204"/>
        <family val="2"/>
        <b val="true"/>
        <sz val="8"/>
      </rPr>
      <t xml:space="preserve">1080p (1920x1080) 25/30 к/с</t>
    </r>
    <r>
      <rPr>
        <rFont val="Arial"/>
        <charset val="204"/>
        <family val="2"/>
        <sz val="8"/>
      </rPr>
      <t xml:space="preserve">, 960p (1280х960) 25/30 к/с, 720p (1280х720) 25/30 к/с,</t>
    </r>
    <r>
      <rPr>
        <rFont val="Arial"/>
        <charset val="204"/>
        <family val="2"/>
        <b val="true"/>
        <sz val="8"/>
      </rPr>
      <t xml:space="preserve"> ИК подсветка 50м</t>
    </r>
    <r>
      <rPr>
        <rFont val="Arial"/>
        <charset val="204"/>
        <family val="2"/>
        <sz val="8"/>
      </rPr>
      <t xml:space="preserve">, мегапиксельный вариофокальный объектив</t>
    </r>
    <r>
      <rPr>
        <rFont val="Arial"/>
        <charset val="204"/>
        <family val="2"/>
        <b val="true"/>
        <sz val="8"/>
      </rPr>
      <t xml:space="preserve"> 2.8~12мм</t>
    </r>
    <r>
      <rPr>
        <rFont val="Arial"/>
        <charset val="204"/>
        <family val="2"/>
        <sz val="8"/>
      </rPr>
      <t xml:space="preserve"> с ИК-коррекцией, механический </t>
    </r>
    <r>
      <rPr>
        <rFont val="Arial"/>
        <charset val="204"/>
        <family val="2"/>
        <b val="true"/>
        <sz val="8"/>
      </rPr>
      <t xml:space="preserve">ИК-фильтр</t>
    </r>
    <r>
      <rPr>
        <rFont val="Arial"/>
        <charset val="204"/>
        <family val="2"/>
        <sz val="8"/>
      </rPr>
      <t xml:space="preserve">,  12v DC 830 мА (ИК вкл.)</t>
    </r>
  </si>
  <si>
    <t>NOVICAM  IP N59WX</t>
  </si>
  <si>
    <t>1/1.8" 5 Mpix SONY IMX 178 CMOS</t>
  </si>
  <si>
    <t>5 Mp</t>
  </si>
  <si>
    <t>3.6~10</t>
  </si>
  <si>
    <t>112º~44º</t>
  </si>
  <si>
    <t>5 Мегапиксельная IP видеокамера с матрицей 1/3" 5 Mpix SONY IMX 178 CMOS, 0.01 люкс (0 люкс ИК вкл.), разрешение  2592x1944 25 к/с, 2048x1536 25 к/с, ИК подсветка 50м, Мегапиксельный  объектив 3.6-10 мм с ИК коррекцией, механический ИК-фильтр, питание 12v DC 830 мА (ИК вкл.)</t>
  </si>
  <si>
    <t>  Всепогодная IP видеокамера NOVIcam N43W передает превосходное изображение 4Mpix с высоким разрешением 2592x1520 и обеспечивает отличный обзор даже мельчайших деталей.
     Использование сенсора Omnivision совместно с процессором HiSilicon, обеспечивает не только высокое разрешение, но и превращает камеру в мультифункциональное устройство.
     Формат сжатия видеосигнала H.264 обрабатывает данные с минимальными потерями и экономит до 30% объёма на жёстком диске при записи. Благодаря механическому ИК фильтру и ИК подсветке до 20 метров, обеспечивается качественное изображение не только днем, но и ночью. Мегапиксельный объектив 3.6мм позволяет охватить широкое пространство и распознать мельчайшие детали. Используемое в конструкции двойное стекло (одно для объектива, второе для ИК подсветки) позволит избежать засветки изображения от собственных ИК-светодиодов. Благодаря металлическому корпусу с классом защиты IP66 камере не требуется дополнительная защита при установке вне помещений. Аудиовход позволит подключить микрофон и прослушивать окружающее пространство.
     Простота настройки и доступ к камере из любой точки мира предоставляется бесплатным облачным сервисом NOVIcloud, а поддержка стандарта ONVIF обеспечит связь со всеми популярными IP видеорегистраторами и программным обеспечением. </t>
  </si>
  <si>
    <t>NOVICAM  IP N43W</t>
  </si>
  <si>
    <t> 1/3" 4 Mpix CMOS Omnivision OV4689</t>
  </si>
  <si>
    <t>4 Mp</t>
  </si>
  <si>
    <t>86º</t>
  </si>
  <si>
    <r>
      <t xml:space="preserve">4 Мегапиксельная   IP</t>
    </r>
    <r>
      <rPr>
        <rFont val="Arial"/>
        <charset val="204"/>
        <family val="2"/>
        <sz val="8"/>
      </rPr>
      <t xml:space="preserve"> видеокамера с матрицей  </t>
    </r>
    <r>
      <rPr>
        <rFont val="Arial"/>
        <charset val="204"/>
        <family val="2"/>
        <b val="true"/>
        <sz val="8"/>
      </rPr>
      <t xml:space="preserve">1/3" 4 Mpix CMOS Omnivision OV4689,</t>
    </r>
    <r>
      <rPr>
        <rFont val="Arial"/>
        <charset val="204"/>
        <family val="2"/>
        <sz val="8"/>
      </rPr>
      <t xml:space="preserve"> </t>
    </r>
    <r>
      <rPr>
        <rFont val="Arial"/>
        <charset val="204"/>
        <family val="2"/>
        <b val="true"/>
        <sz val="8"/>
      </rPr>
      <t xml:space="preserve">0.01 люкс</t>
    </r>
    <r>
      <rPr>
        <rFont val="Arial"/>
        <charset val="204"/>
        <family val="2"/>
        <sz val="8"/>
      </rPr>
      <t xml:space="preserve"> (0 люкс ИК вкл.), разрешение </t>
    </r>
    <r>
      <rPr>
        <rFont val="Arial"/>
        <charset val="204"/>
        <family val="2"/>
        <b val="true"/>
        <sz val="8"/>
      </rPr>
      <t xml:space="preserve">2592x1520 18 к/с, 2048x1536 25/30 к/с</t>
    </r>
    <r>
      <rPr>
        <rFont val="Arial"/>
        <charset val="204"/>
        <family val="2"/>
        <sz val="8"/>
      </rPr>
      <t xml:space="preserve">,</t>
    </r>
    <r>
      <rPr>
        <rFont val="Arial"/>
        <charset val="204"/>
        <family val="2"/>
        <b val="true"/>
        <sz val="8"/>
      </rPr>
      <t xml:space="preserve"> ИК подсветка 20м</t>
    </r>
    <r>
      <rPr>
        <rFont val="Arial"/>
        <charset val="204"/>
        <family val="2"/>
        <sz val="8"/>
      </rPr>
      <t xml:space="preserve">, аудиовход, </t>
    </r>
    <r>
      <rPr>
        <rFont val="Arial"/>
        <charset val="204"/>
        <family val="2"/>
        <b val="true"/>
        <sz val="8"/>
      </rPr>
      <t xml:space="preserve">Мегапиксельный  объектив 3,6 мм</t>
    </r>
    <r>
      <rPr>
        <rFont val="Arial"/>
        <charset val="204"/>
        <family val="2"/>
        <sz val="8"/>
      </rPr>
      <t xml:space="preserve"> с ИК-коррекцией, механический </t>
    </r>
    <r>
      <rPr>
        <rFont val="Arial"/>
        <charset val="204"/>
        <family val="2"/>
        <b val="true"/>
        <sz val="8"/>
      </rPr>
      <t xml:space="preserve">ИК-фильтр</t>
    </r>
    <r>
      <rPr>
        <rFont val="Arial"/>
        <charset val="204"/>
        <family val="2"/>
        <sz val="8"/>
      </rPr>
      <t xml:space="preserve">,  12v DC 250 мА (ИК вкл.)</t>
    </r>
  </si>
  <si>
    <t>     Всепогодная IP видеокамера NOVIcam N49W передает превосходное изображение 4Mpix с высоким разрешением 2592x1520 и обеспечивает отличный обзор даже мельчайших деталей.
     Использование сенсора Omnivision совместно с процессором HiSilicon, обеспечивает не только высокое разрешение, но и превращает камеру в мультифункциональное устройство.
     Формат сжатия видеосигнала H.265 обрабатывает данные с минимальными потерями и экономит до 30% объёма на жёстком диске при записи. Благодаря механическому ИК фильтру и ИК подсветке до 35 метров, обеспечивается качественное изображение не только днем, но и ночью. Мегапиксельный объектив 3.6-10мм позволяет охватить широкое пространство и распознать мельчайшие детали. Используемое в конструкции двойное стекло (одно для объектива, второе для ИК подсветки) позволит избежать засветки изображения от собственных ИК-светодиодов. Благодаря металлическому корпусу с классом защиты IP66 камере не требуется дополнительная защита при установке вне помещений. Аудиовход позволит подключить микрофон и прослушивать окружающее пространство.
     Простота настройки и доступ к камере из любой точки мира предоставляется бесплатным облачным сервисом NOVIcloud, а поддержка стандарта ONVIF обеспечит связь со всеми популярными IP видеорегистраторами и программным обеспечением.</t>
  </si>
  <si>
    <t>NOVICAM  IP N49W</t>
  </si>
  <si>
    <t>86°~34°</t>
  </si>
  <si>
    <r>
      <t xml:space="preserve">4 Мегапиксельная   IP</t>
    </r>
    <r>
      <rPr>
        <rFont val="Arial"/>
        <charset val="204"/>
        <family val="2"/>
        <sz val="8"/>
      </rPr>
      <t xml:space="preserve"> видеокамера с матрицей  </t>
    </r>
    <r>
      <rPr>
        <rFont val="Arial"/>
        <charset val="204"/>
        <family val="2"/>
        <b val="true"/>
        <sz val="8"/>
      </rPr>
      <t xml:space="preserve">1/3" 4 Mpix CMOS Omnivision OV4689,</t>
    </r>
    <r>
      <rPr>
        <rFont val="Arial"/>
        <charset val="204"/>
        <family val="2"/>
        <sz val="8"/>
      </rPr>
      <t xml:space="preserve"> </t>
    </r>
    <r>
      <rPr>
        <rFont val="Arial"/>
        <charset val="204"/>
        <family val="2"/>
        <b val="true"/>
        <sz val="8"/>
      </rPr>
      <t xml:space="preserve">0.01 люкс</t>
    </r>
    <r>
      <rPr>
        <rFont val="Arial"/>
        <charset val="204"/>
        <family val="2"/>
        <sz val="8"/>
      </rPr>
      <t xml:space="preserve"> (0 люкс ИК вкл.), разрешение </t>
    </r>
    <r>
      <rPr>
        <rFont val="Arial"/>
        <charset val="204"/>
        <family val="2"/>
        <b val="true"/>
        <sz val="8"/>
      </rPr>
      <t xml:space="preserve">2592x1520 18 к/с, 2048x1536 22 к/с</t>
    </r>
    <r>
      <rPr>
        <rFont val="Arial"/>
        <charset val="204"/>
        <family val="2"/>
        <sz val="8"/>
      </rPr>
      <t xml:space="preserve">,</t>
    </r>
    <r>
      <rPr>
        <rFont val="Arial"/>
        <charset val="204"/>
        <family val="2"/>
        <b val="true"/>
        <sz val="8"/>
      </rPr>
      <t xml:space="preserve"> 1080p (1920х1080)/720р (1280х720) 25/30 к/сИК подсветка 35м</t>
    </r>
    <r>
      <rPr>
        <rFont val="Arial"/>
        <charset val="204"/>
        <family val="2"/>
        <sz val="8"/>
      </rPr>
      <t xml:space="preserve">, аудиовход, WDR 120 Дб, </t>
    </r>
    <r>
      <rPr>
        <rFont val="Arial"/>
        <charset val="204"/>
        <family val="2"/>
        <b val="true"/>
        <sz val="8"/>
      </rPr>
      <t xml:space="preserve">Мегапиксельный  вариофокальный объектив 3.6~10 мм</t>
    </r>
    <r>
      <rPr>
        <rFont val="Arial"/>
        <charset val="204"/>
        <family val="2"/>
        <sz val="8"/>
      </rPr>
      <t xml:space="preserve"> с ИК-коррекцией, механический </t>
    </r>
    <r>
      <rPr>
        <rFont val="Arial"/>
        <charset val="204"/>
        <family val="2"/>
        <b val="true"/>
        <sz val="8"/>
      </rPr>
      <t xml:space="preserve">ИК-фильтр</t>
    </r>
    <r>
      <rPr>
        <rFont val="Arial"/>
        <charset val="204"/>
        <family val="2"/>
        <sz val="8"/>
      </rPr>
      <t xml:space="preserve">,  12v DC 250 мА (ИК вкл.)</t>
    </r>
  </si>
  <si>
    <t>ПРОЕКТНЫЕ IP ОКАМЕРЫ ЛИНЕЙКИ NOVICAM PRO</t>
  </si>
  <si>
    <r>
      <t xml:space="preserve">        IP видеокамера в классическом корпусе NOVIcam PRO NC24P передает превосходное изображение Full HD с высоким разрешением 1080р </t>
    </r>
    <r>
      <rPr>
        <rFont val="Arial"/>
        <charset val="204"/>
        <family val="2"/>
        <color rgb="00FF0000"/>
        <sz val="10"/>
      </rPr>
      <t xml:space="preserve">25/30</t>
    </r>
    <r>
      <rPr>
        <rFont val="Arial"/>
        <charset val="204"/>
        <family val="2"/>
        <sz val="10"/>
      </rPr>
      <t xml:space="preserve"> к/с и обеспечивает отличный обзор даже мельчайших деталей.
     Связка мегапиксельного сенсора SONY и высокопроизводительного процессора обеспечивает не только высокое разрешение, но и превращает камеру в мультифункциональное устройство. К видеокамере можно подключить микрофон и динамики, датчики тревоги и реле, карту памяти, что позволит организовать на её основе полноценную систему видеонаблюдения. На одну из боковых сторон вынесен разъем автоматической регулировки диафрагмы (АРД) для электронного управления световым потоком.
     Поддержка технологии РоЕ позволит использовать один кабель для передачи питания и данных. Простота настройки и доступ к камере из любой точки мира предоставляется бесплатным облачным сервисом P2P, а поддержка стандарта ONVIF обеспечит связь со всеми популярными IP видеорегистраторами и программным обеспечением.</t>
    </r>
  </si>
  <si>
    <t>NOVICAM PRO  IP NC24P</t>
  </si>
  <si>
    <t>1/2.8" 2.1 Mpix SONY Progressive Scan CMOS</t>
  </si>
  <si>
    <r>
      <t xml:space="preserve">0.01
</t>
    </r>
    <r>
      <rPr>
        <rFont val="Arial"/>
        <charset val="204"/>
        <family val="2"/>
        <color rgb="00FF0000"/>
        <sz val="10"/>
      </rPr>
      <t xml:space="preserve">0.001 люкс (ч/б)</t>
    </r>
  </si>
  <si>
    <t>IR-cut</t>
  </si>
  <si>
    <r>
      <t xml:space="preserve">2.1Мегапиксельная HD  IP видеокамера</t>
    </r>
    <r>
      <rPr>
        <rFont val="Arial"/>
        <charset val="204"/>
        <family val="2"/>
        <sz val="8"/>
      </rPr>
      <t xml:space="preserve"> с матрицей 1/2.8" 2.1 Mpix SONY Progressive Scan CMOS 0.01 люкс (</t>
    </r>
    <r>
      <rPr>
        <rFont val="Arial"/>
        <charset val="204"/>
        <family val="2"/>
        <color rgb="00FF0000"/>
        <sz val="8"/>
      </rPr>
      <t xml:space="preserve">0.001 люкс (ч/б)</t>
    </r>
    <r>
      <rPr>
        <rFont val="Arial"/>
        <charset val="204"/>
        <family val="2"/>
        <sz val="8"/>
      </rPr>
      <t xml:space="preserve">), разрешение </t>
    </r>
    <r>
      <rPr>
        <rFont val="Arial"/>
        <charset val="204"/>
        <family val="2"/>
        <b val="true"/>
        <sz val="8"/>
      </rPr>
      <t xml:space="preserve"> 1080p (1920х1080) 25/30 к/с, 960p (1280x960) 25/30 к/с, 720p (1280x720) 25/30 к/с, аудио вход и выход, 1 тревожный вх/вых,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Micro SD до 64-х Гб, </t>
    </r>
    <r>
      <rPr>
        <rFont val="Arial"/>
        <charset val="204"/>
        <family val="2"/>
        <sz val="8"/>
      </rPr>
      <t xml:space="preserve">питание 12v DC 750 мА (ИК вкл.),</t>
    </r>
    <r>
      <rPr>
        <rFont val="Arial"/>
        <charset val="204"/>
        <family val="2"/>
        <color rgb="00FF0000"/>
        <sz val="8"/>
      </rPr>
      <t xml:space="preserve"> PoE IEEE 802.3af</t>
    </r>
  </si>
  <si>
    <t>КРОНШТЕЙН CH102</t>
  </si>
  <si>
    <t>Кронштейн для крепления на стену корпусной камеры</t>
  </si>
  <si>
    <t>ОБЪЕКТИВ</t>
  </si>
  <si>
    <t>TAMRON 13VG550ASII</t>
  </si>
  <si>
    <t>CS</t>
  </si>
  <si>
    <t>5~50мм</t>
  </si>
  <si>
    <r>
      <t xml:space="preserve">Вариофокальный объектив</t>
    </r>
    <r>
      <rPr>
        <rFont val="Arial"/>
        <charset val="204"/>
        <family val="2"/>
        <sz val="8"/>
      </rPr>
      <t xml:space="preserve"> с асферическими линзами </t>
    </r>
    <r>
      <rPr>
        <rFont val="Arial"/>
        <charset val="204"/>
        <family val="2"/>
        <b val="true"/>
        <sz val="8"/>
      </rPr>
      <t xml:space="preserve">5~50мм</t>
    </r>
    <r>
      <rPr>
        <rFont val="Arial"/>
        <charset val="204"/>
        <family val="2"/>
        <sz val="8"/>
      </rPr>
      <t xml:space="preserve"> F1.4-360, совместим с  сенсорами 1/3" (53,6º~5,6º) и 1/4" (40,3º~4,2º). Автодиафрагма DC. Крепление CS</t>
    </r>
  </si>
  <si>
    <t>TAMRON M13VG550</t>
  </si>
  <si>
    <t>1.3 Mp</t>
  </si>
  <si>
    <r>
      <t xml:space="preserve">Мегапиксельный</t>
    </r>
    <r>
      <rPr>
        <rFont val="Arial"/>
        <charset val="204"/>
        <family val="2"/>
        <sz val="8"/>
      </rPr>
      <t xml:space="preserve"> вариофокальный объектив с асферическими линзами </t>
    </r>
    <r>
      <rPr>
        <rFont val="Arial"/>
        <charset val="204"/>
        <family val="2"/>
        <b val="true"/>
        <sz val="8"/>
      </rPr>
      <t xml:space="preserve">5~50мм</t>
    </r>
    <r>
      <rPr>
        <rFont val="Arial"/>
        <charset val="204"/>
        <family val="2"/>
        <sz val="8"/>
      </rPr>
      <t xml:space="preserve"> F1.4-360, совместим с  сенсорами </t>
    </r>
    <r>
      <rPr>
        <rFont val="Arial"/>
        <charset val="204"/>
        <family val="2"/>
        <b val="true"/>
        <sz val="8"/>
      </rPr>
      <t xml:space="preserve">1/3" (53,8º~5,5º)</t>
    </r>
    <r>
      <rPr>
        <rFont val="Arial"/>
        <charset val="204"/>
        <family val="2"/>
        <sz val="8"/>
      </rPr>
      <t xml:space="preserve"> и 1/4" (40,3º~4,2º). Автодиафрагма DC. Крепление CS</t>
    </r>
  </si>
  <si>
    <t>TAMRON M13VG550IR</t>
  </si>
  <si>
    <t>2 Mp</t>
  </si>
  <si>
    <r>
      <t xml:space="preserve">2 Мегапиксельный</t>
    </r>
    <r>
      <rPr>
        <rFont val="Arial"/>
        <charset val="204"/>
        <family val="2"/>
        <sz val="8"/>
      </rPr>
      <t xml:space="preserve"> вариофокальный объектив с асферическими линзами </t>
    </r>
    <r>
      <rPr>
        <rFont val="Arial"/>
        <charset val="204"/>
        <family val="2"/>
        <b val="true"/>
        <sz val="8"/>
      </rPr>
      <t xml:space="preserve">2.8~50мм</t>
    </r>
    <r>
      <rPr>
        <rFont val="Arial"/>
        <charset val="204"/>
        <family val="2"/>
        <sz val="8"/>
      </rPr>
      <t xml:space="preserve"> F1.2-360, с ИК-коррекцией. Совместим с  сенсорами 1/3" (100,1º~35,8º)</t>
    </r>
    <r>
      <rPr>
        <rFont val="Arial"/>
        <charset val="204"/>
        <family val="2"/>
        <b val="true"/>
        <sz val="8"/>
      </rPr>
      <t xml:space="preserve">, </t>
    </r>
    <r>
      <rPr>
        <rFont val="Arial"/>
        <charset val="204"/>
        <family val="2"/>
        <sz val="8"/>
      </rPr>
      <t xml:space="preserve">1/2.8", 1/2.7", </t>
    </r>
    <r>
      <rPr>
        <rFont val="Arial"/>
        <charset val="204"/>
        <family val="2"/>
        <b val="true"/>
        <sz val="8"/>
      </rPr>
      <t xml:space="preserve">1/2.5"</t>
    </r>
    <r>
      <rPr>
        <rFont val="Arial"/>
        <charset val="204"/>
        <family val="2"/>
        <sz val="8"/>
      </rPr>
      <t xml:space="preserve">. Автодиафрагма DC. Крепление CS</t>
    </r>
  </si>
  <si>
    <t>TAMRON M13VG288IR</t>
  </si>
  <si>
    <t>2.8~8мм</t>
  </si>
  <si>
    <r>
      <t xml:space="preserve">3 Мегапиксельный</t>
    </r>
    <r>
      <rPr>
        <rFont val="Arial"/>
        <charset val="204"/>
        <family val="2"/>
        <sz val="8"/>
      </rPr>
      <t xml:space="preserve"> вариофокальный объектив с асферическими линзами </t>
    </r>
    <r>
      <rPr>
        <rFont val="Arial"/>
        <charset val="204"/>
        <family val="2"/>
        <b val="true"/>
        <sz val="8"/>
      </rPr>
      <t xml:space="preserve">2.8~8мм</t>
    </r>
    <r>
      <rPr>
        <rFont val="Arial"/>
        <charset val="204"/>
        <family val="2"/>
        <sz val="8"/>
      </rPr>
      <t xml:space="preserve"> F1.2-360, с ИК-коррекцией. Совместим с  сенсорами 1/3" (100,1º~35,8º)</t>
    </r>
    <r>
      <rPr>
        <rFont val="Arial"/>
        <charset val="204"/>
        <family val="2"/>
        <b val="true"/>
        <sz val="8"/>
      </rPr>
      <t xml:space="preserve">, </t>
    </r>
    <r>
      <rPr>
        <rFont val="Arial"/>
        <charset val="204"/>
        <family val="2"/>
        <sz val="8"/>
      </rPr>
      <t xml:space="preserve">1/2.8", 1/2.7", </t>
    </r>
    <r>
      <rPr>
        <rFont val="Arial"/>
        <charset val="204"/>
        <family val="2"/>
        <b val="true"/>
        <sz val="8"/>
      </rPr>
      <t xml:space="preserve">1/2.5"</t>
    </r>
    <r>
      <rPr>
        <rFont val="Arial"/>
        <charset val="204"/>
        <family val="2"/>
        <sz val="8"/>
      </rPr>
      <t xml:space="preserve">. Автодиафрагма DC. Крепление CS</t>
    </r>
  </si>
  <si>
    <t>     Купольная внутренняя IP видеокамера NOVIcam PRO NC11P передает превосходное изображение HD с высоким разрешением 720р 30 к/с и обеспечивает отличный обзор даже мельчайших деталей.
     Связка мегапиксельного сенсора Aptina и высокопроизводительного процессора обеспечивает не только высокое разрешение, но и превращает камеру в мультифункциональное устройство.
     В темное время суток выходной сигнал видеокамеры преобразуется в реальный Ч/Б сигнал, а так же сдвигается ИК светофильтр с матрицы CMOS и включается встроенная ИК подсветка, способная осветить объекты на расстоянии до 10 метров. В результате повышается качество изображения, предотвращается появление цветового шума и как следствие уменьшается размер файла при записи на DVR.
     Поддержка технологии РоЕ позволит использовать один кабель для передачи питания и данных. Простота настройки и доступ к камере из любой точки мира предоставляется бесплатным облачным сервисом P2P, а поддержка стандарта ONVIF обеспечит связь со всеми популярными IP видеорегистраторами и программным обеспечением. Обладает совместимостью со всем оборудованием линейки NOVIcam PRO.</t>
  </si>
  <si>
    <t>NOVICAM PRO  IP NC11P</t>
  </si>
  <si>
    <t>1/4" 1.3 Mpix Aptina Progressive Scan CMOS</t>
  </si>
  <si>
    <t>1 Мегапиксельная HD  IP видеокамера с матрицей 1/4" 1.3 Mpix Aptina Progressive Scan CMOS 0.01 люкс (0 люкс ИК вкл.), разрешение  720p (1280x720) 25/30 к/с,   ИК подсветка 10м, Мегапиксельный  объектив 2.8 мм с ИК коррекцией, механический ИК-фильтр,  питание PoE IEEE 802.3af,, 12v DC 500 мА (ИК вкл.)</t>
  </si>
  <si>
    <t>Компактная внутренняя IP видеокамера NOVIcam PRO NC14F передает превосходное изображение HD с высоким разрешением 720p 25/30 к/с и обеспечивает отличный обзор даже мельчайших деталей.
Связка мегапиксельного сенсора и высокопроизводительного процессора обеспечивает не только высокое разрешение, но и превращает камеру в мультифункциональное устройство. Камера позволяет организовать полноценную систему видеонаблюдения и оснащена для этого всем необходимым: слотом для карт памяти MicroSD, ИК-подсветкой и механическим ИК-фильтром для работы ночью, встроенным микрофоном и динамиком для организации двухсторонней связи.
Благодаря встроенному Wi-Fi модулю легко организовать беспроводное подключение к локальной сети или интернет. Простота настройки и доступ к камере из любой точки мира предоставляется бесплатным облачным сервисом P2P.
NOVIcam PRO NC14F станет отличным решением для видеонаблюдения в офисе, квартире, коттедже, магазине, павильоне.</t>
  </si>
  <si>
    <t>NOVICAM PRO  IP NC14F</t>
  </si>
  <si>
    <t>1 Мегапиксельная HD IP видеокамера с матрицей 1/4" 1 Mpix Progressive Scan CMOS 0.01 люкс (0 люкс ИК вкл.), разрешение  720p (1280х720) 25/30 к/с, встроенный микрофон, динамик, ИК подсветка 10м, Мегапиксельный  объектив 2.8 мм с ИК коррекцией, механический ИК-фильтр, Wi-Fi, Micro SD до 128-х Гб, 5v DC 90 мА (ИК вкл.)</t>
  </si>
  <si>
    <r>
      <t xml:space="preserve">   Компактная внутренняя IP видеокамера NOVIcam PRO NC14FP передает превосходное изображение HD с высоким разрешением 720р 25</t>
    </r>
    <r>
      <rPr>
        <rFont val="Arial"/>
        <charset val="204"/>
        <family val="2"/>
        <color rgb="00FF0000"/>
        <sz val="10"/>
      </rPr>
      <t xml:space="preserve">/30 </t>
    </r>
    <r>
      <rPr>
        <rFont val="Arial"/>
        <charset val="204"/>
        <family val="2"/>
        <sz val="10"/>
      </rPr>
      <t xml:space="preserve">к/с и обеспечивает отличный обзор даже мельчайших деталей.
     Связка мегапиксельного сенсора Aptina и высокопроизводительного процессора обеспечивает не только высокое разрешение, но и превращает камеру в мультифункциональное устройство. Камера позволяет организовать полноценную систему видеонаблюдения и оснащена для этого всем необходимым: слотом для карт памяти MicroSD, ИК-подсветкой и механическим ИК-фильтром для работы ночью, встроенным микрофоном и динамиком для организации двухсторонней связи, тревожным входом и выходом для подключения датчиков. Встроенный PIR датчик позволяет обнаруживать движение в помещении без необходимости подключения дополнительных устройств.
     Благодаря встроенному Wi-Fi модулю легко организовать беспроводное подключение к локальной сети или интернет. Поддержка технологии РоЕ позволит использовать один кабель для передачи питания и данных. Простота настройки и доступ к камере из любой точки мира предоставляется бесплатным облачным сервисом P2P, а поддержка стандарта ONVIF обеспечит связь со всеми популярными IP видеорегистраторами и программным обеспечением.</t>
    </r>
  </si>
  <si>
    <t>NOVICAM PRO  IP NC24FP</t>
  </si>
  <si>
    <t>1/2,8" 2 Mpix Progressive Scan CMOS</t>
  </si>
  <si>
    <t>120º</t>
  </si>
  <si>
    <r>
      <t xml:space="preserve">2 Мегапиксельная Full HD  IP видеокамера</t>
    </r>
    <r>
      <rPr>
        <rFont val="Arial"/>
        <charset val="204"/>
        <family val="2"/>
        <sz val="8"/>
      </rPr>
      <t xml:space="preserve"> с матрицей 1/2,8" 2 Mpix Progressive Scan CMOS 0.01 люкс (0 люкс ИК вкл.), разрешение </t>
    </r>
    <r>
      <rPr>
        <rFont val="Arial"/>
        <charset val="204"/>
        <family val="2"/>
        <b val="true"/>
        <sz val="8"/>
      </rPr>
      <t xml:space="preserve"> 1080p (1920x1080p) 25/30к/с, 960p (1280x960p) 25/30к/с, 720p (1280х720) 25/30 к/с, D1 (704x576) 25/30 к/с, VGA (640x480) 25/30 к/с, встроенный микрофон, </t>
    </r>
    <r>
      <rPr>
        <rFont val="Arial"/>
        <charset val="204"/>
        <family val="2"/>
        <b val="true"/>
        <color rgb="00FF0000"/>
        <sz val="8"/>
      </rPr>
      <t xml:space="preserve">динамик,</t>
    </r>
    <r>
      <rPr>
        <rFont val="Arial"/>
        <charset val="204"/>
        <family val="2"/>
        <b val="true"/>
        <sz val="8"/>
      </rPr>
      <t xml:space="preserve"> 1 тревожный вх/вых, ИК</t>
    </r>
    <r>
      <rPr>
        <rFont val="Arial"/>
        <charset val="204"/>
        <family val="2"/>
        <sz val="8"/>
      </rPr>
      <t xml:space="preserve"> подсветка </t>
    </r>
    <r>
      <rPr>
        <rFont val="Arial"/>
        <charset val="204"/>
        <family val="2"/>
        <b val="true"/>
        <sz val="8"/>
      </rPr>
      <t xml:space="preserve">10м,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Wi-Fi, Micro SD до128-х Гб, </t>
    </r>
    <r>
      <rPr>
        <rFont val="Arial"/>
        <charset val="204"/>
        <family val="2"/>
        <sz val="8"/>
      </rPr>
      <t xml:space="preserve">питание</t>
    </r>
    <r>
      <rPr>
        <rFont val="Arial"/>
        <charset val="204"/>
        <family val="2"/>
        <color rgb="00FF0000"/>
        <sz val="8"/>
      </rPr>
      <t xml:space="preserve"> PoE IEEE 802.3af</t>
    </r>
    <r>
      <rPr>
        <rFont val="Arial"/>
        <charset val="204"/>
        <family val="2"/>
        <sz val="8"/>
      </rPr>
      <t xml:space="preserve">, 12v DC 400 мА (ИК вкл.)</t>
    </r>
  </si>
  <si>
    <r>
      <t xml:space="preserve">     Всепогодные IP видеокамеры серии NOVIcam PRO  передают превосходное изображение HD с высоким разрешением 4Мр, 1080р и 720р </t>
    </r>
    <r>
      <rPr>
        <rFont val="Arial"/>
        <charset val="204"/>
        <family val="2"/>
        <color rgb="00FF0000"/>
        <sz val="10"/>
      </rPr>
      <t xml:space="preserve">25/30</t>
    </r>
    <r>
      <rPr>
        <rFont val="Arial"/>
        <charset val="204"/>
        <family val="2"/>
        <sz val="10"/>
      </rPr>
      <t xml:space="preserve"> к/с и обеспечивают отличный обзор даже мельчайших деталей.
     Связка мегапиксельного сенсора и высокопроизводительного процессора обеспечивает не только высокое разрешение, но и превращает камеру в мультифункциональное устройство.
     В темное время суток выходной сигнал видеокамеры преобразуется в реальный Ч/Б сигнал, а так же сдвигается ИК светофильтр с матрицы CMOS и включается встроенная ИК подсветка, способная осветить объекты на расстоянии до 20 метров. В результате повышается качество изображения, предотвращается появление цветового шума и как следствие уменьшается размер файла при записи на DVR. 
     Класс защиты IP66 дает возможность использовать камеру в любых погодных условиях. Поддержка технологии РоЕ позволит использовать один кабель для передачи питания и данных. Простота настройки и доступ к камере из любой точки мира предоставляется бесплатным облачным сервисом P2P, а поддержка стандарта ONVIF обеспечит связь со всеми популярными IP видеорегистраторами и программным обеспечением. Обладает совместимостью со всем оборудованием линейки NOVIcam PRO.
    </t>
    </r>
  </si>
  <si>
    <t>NOVICAM PRO  IP NC13WP</t>
  </si>
  <si>
    <r>
      <t xml:space="preserve">1 Мегапиксельная HD  IP видеокамера</t>
    </r>
    <r>
      <rPr>
        <rFont val="Arial"/>
        <charset val="204"/>
        <family val="2"/>
        <sz val="8"/>
      </rPr>
      <t xml:space="preserve"> с матрицей 1/4" 1.3 Mpix Aptina Progressive Scan CMOS 0.01 люкс (0 люкс ИК вкл.), разрешение </t>
    </r>
    <r>
      <rPr>
        <rFont val="Arial"/>
        <charset val="204"/>
        <family val="2"/>
        <b val="true"/>
        <sz val="8"/>
      </rPr>
      <t xml:space="preserve"> 720p (1280x720) 25/30 к/с,   ИК</t>
    </r>
    <r>
      <rPr>
        <rFont val="Arial"/>
        <charset val="204"/>
        <family val="2"/>
        <sz val="8"/>
      </rPr>
      <t xml:space="preserve"> подсветка </t>
    </r>
    <r>
      <rPr>
        <rFont val="Arial"/>
        <charset val="204"/>
        <family val="2"/>
        <b val="true"/>
        <sz val="8"/>
      </rPr>
      <t xml:space="preserve">20м,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t>
    </r>
    <r>
      <rPr>
        <rFont val="Arial"/>
        <charset val="204"/>
        <family val="2"/>
        <b val="true"/>
        <sz val="8"/>
      </rPr>
      <t xml:space="preserve"> </t>
    </r>
    <r>
      <rPr>
        <rFont val="Arial"/>
        <charset val="204"/>
        <family val="2"/>
        <b val="true"/>
        <color rgb="00FF0000"/>
        <sz val="8"/>
      </rPr>
      <t xml:space="preserve">PoE IEEE 802.3af</t>
    </r>
    <r>
      <rPr>
        <rFont val="Arial"/>
        <charset val="204"/>
        <family val="2"/>
        <sz val="8"/>
      </rPr>
      <t xml:space="preserve">, 12v DC 580 мА (ИК вкл.)</t>
    </r>
  </si>
  <si>
    <t>NOVICAM PRO  IP NC23WP</t>
  </si>
  <si>
    <t>1080р</t>
  </si>
  <si>
    <t>85º</t>
  </si>
  <si>
    <r>
      <t xml:space="preserve">2.1 Мегапиксельная Full HD  IP видеокамера</t>
    </r>
    <r>
      <rPr>
        <rFont val="Arial"/>
        <charset val="204"/>
        <family val="2"/>
        <sz val="8"/>
      </rPr>
      <t xml:space="preserve"> с матрицей 1/2.8" 2.1 Mpix SONY Progressive Scan CMOS 0.01 люкс (0 люкс ИК вкл.), разрешение1080p (1920х1080) 25/30 к/с, 960p (1280x960) 25/30 к/с, 720p (1280x720) 25/30 к/с</t>
    </r>
    <r>
      <rPr>
        <rFont val="Arial"/>
        <charset val="204"/>
        <family val="2"/>
        <b val="true"/>
        <sz val="8"/>
      </rPr>
      <t xml:space="preserve">,  , ИК</t>
    </r>
    <r>
      <rPr>
        <rFont val="Arial"/>
        <charset val="204"/>
        <family val="2"/>
        <sz val="8"/>
      </rPr>
      <t xml:space="preserve"> подсветка </t>
    </r>
    <r>
      <rPr>
        <rFont val="Arial"/>
        <charset val="204"/>
        <family val="2"/>
        <b val="true"/>
        <sz val="8"/>
      </rPr>
      <t xml:space="preserve">20м, Мегапиксельный  объектив 4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t>
    </r>
    <r>
      <rPr>
        <rFont val="Arial"/>
        <charset val="204"/>
        <family val="2"/>
        <b val="true"/>
        <color rgb="00FF0000"/>
        <sz val="8"/>
      </rPr>
      <t xml:space="preserve"> PoE IEEE 802.3af</t>
    </r>
    <r>
      <rPr>
        <rFont val="Arial"/>
        <charset val="204"/>
        <family val="2"/>
        <sz val="8"/>
      </rPr>
      <t xml:space="preserve">, 12v DC 580 мА (ИК вкл.)</t>
    </r>
  </si>
  <si>
    <t>NOVICAM PRO  IP NC43WP
WDR 120 Дб</t>
  </si>
  <si>
    <t>1/3" 4.1 Mpix Progressive Scan CMOS</t>
  </si>
  <si>
    <t>80º</t>
  </si>
  <si>
    <r>
      <t xml:space="preserve">4.1 Мегапиксельная  IP видеокамера</t>
    </r>
    <r>
      <rPr>
        <rFont val="Arial"/>
        <charset val="204"/>
        <family val="2"/>
        <sz val="8"/>
      </rPr>
      <t xml:space="preserve"> с матрицей 1/3" 4.1 Mpix Progressive Scan CMOS 0.01 люкс (0 люкс ИК вкл.), разрешение </t>
    </r>
    <r>
      <rPr>
        <rFont val="Arial"/>
        <charset val="204"/>
        <family val="2"/>
        <b val="true"/>
        <sz val="8"/>
      </rPr>
      <t xml:space="preserve"> 4.1 Mpix (2688x1520) 20 к/с, 1080p (1920x1080) 25/30 к/с, 960p (1280х960) 25/30 к/с, 720p (1280х720) 25/30 к/с, ИК</t>
    </r>
    <r>
      <rPr>
        <rFont val="Arial"/>
        <charset val="204"/>
        <family val="2"/>
        <sz val="8"/>
      </rPr>
      <t xml:space="preserve"> подсветка </t>
    </r>
    <r>
      <rPr>
        <rFont val="Arial"/>
        <charset val="204"/>
        <family val="2"/>
        <b val="true"/>
        <sz val="8"/>
      </rPr>
      <t xml:space="preserve">30м, , Мегапиксельный  объектив 4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WDR 120 Дб, </t>
    </r>
    <r>
      <rPr>
        <rFont val="Arial"/>
        <charset val="204"/>
        <family val="2"/>
        <sz val="8"/>
      </rPr>
      <t xml:space="preserve">питание</t>
    </r>
    <r>
      <rPr>
        <rFont val="Arial"/>
        <charset val="204"/>
        <family val="2"/>
        <b val="true"/>
        <sz val="8"/>
      </rPr>
      <t xml:space="preserve"> </t>
    </r>
    <r>
      <rPr>
        <rFont val="Arial"/>
        <charset val="204"/>
        <family val="2"/>
        <b val="true"/>
        <color rgb="00FF0000"/>
        <sz val="8"/>
      </rPr>
      <t xml:space="preserve"> PoE IEEE 802.3af</t>
    </r>
    <r>
      <rPr>
        <rFont val="Arial"/>
        <charset val="204"/>
        <family val="2"/>
        <sz val="8"/>
      </rPr>
      <t xml:space="preserve">, 12v DC 420 мА (ИК вкл.)</t>
    </r>
  </si>
  <si>
    <r>
      <t xml:space="preserve">     Вандалозащищённая всепогодная купольная IP видеокамера NOVIcam PRO NC22VP передает превосходное изображение Full HD с высоким разрешением 4 Мр и 1080р </t>
    </r>
    <r>
      <rPr>
        <rFont val="Arial"/>
        <charset val="204"/>
        <family val="2"/>
        <color rgb="00FF0000"/>
        <sz val="10"/>
      </rPr>
      <t xml:space="preserve">25/30</t>
    </r>
    <r>
      <rPr>
        <rFont val="Arial"/>
        <charset val="204"/>
        <family val="2"/>
        <sz val="10"/>
      </rPr>
      <t xml:space="preserve"> к/с и обеспечивает отличный обзор даже мельчайших деталей.
     Связка мегапиксельного сенсора SONY и высокопроизводительного процессора обеспечивает не только высокое разрешение, но и превращает камеру в мультифункциональное устройство. Встроенный слот MicroSD для установки карты памяти позволяет вести запись напрямую на камеру, без использования дополнительных устройств.
     В темное время суток выходной сигнал видеокамеры преобразуется в реальный Ч/Б сигнал, а так же сдвигается ИК светофильтр с матрицы CMOS и включается встроенная ИК подсветка, способная осветить объекты на расстоянии до 30 метров. В результате повышается качество изображения, предотвращается появление цветового шума и как следствие уменьшается размер файла при записи на DVR. Поддержка технологии РоЕ позволит использовать один кабель для передачи питания и данных. Простота настройки и доступ к камере из любой точки мира предоставляется бесплатным облачным сервисом P2P, а поддержка стандарта ONVIF обеспечит связь со всеми популярными IP видеорегистраторами и программным обеспечением. Обладает совместимостью со всем оборудованием линейки NOVIcam PRO. Возможность вращения в 3-х направлениях позволяет удобно настраивать направление обзора уже после монтажа камеры. Купольный вандалозащищённый корпус не даст злоумышленникам вывести камеру из строя.  </t>
    </r>
  </si>
  <si>
    <t>NOVICAM PRO  IP NC22VP</t>
  </si>
  <si>
    <r>
      <t xml:space="preserve">2.1 Мегапиксельная </t>
    </r>
    <r>
      <rPr>
        <rFont val="Arial"/>
        <charset val="204"/>
        <family val="2"/>
        <b val="true"/>
        <color rgb="00FF0000"/>
        <sz val="8"/>
      </rPr>
      <t xml:space="preserve">Антивандальная Full</t>
    </r>
    <r>
      <rPr>
        <rFont val="Arial"/>
        <charset val="204"/>
        <family val="2"/>
        <b val="true"/>
        <sz val="8"/>
      </rPr>
      <t xml:space="preserve"> HD  IP видеокамера</t>
    </r>
    <r>
      <rPr>
        <rFont val="Arial"/>
        <charset val="204"/>
        <family val="2"/>
        <sz val="8"/>
      </rPr>
      <t xml:space="preserve"> с матрицей 1/2.8" 2.1 Mpix SONY Progressive Scan CMOS 0.01 люкс (0 люкс ИК вкл.), разрешение </t>
    </r>
    <r>
      <rPr>
        <rFont val="Arial"/>
        <charset val="204"/>
        <family val="2"/>
        <b val="true"/>
        <sz val="8"/>
      </rPr>
      <t xml:space="preserve"> 1080p (1920x1080) 25/30 к/с, 960p (1280х960) 25/30 к/с, 720p (1280х720) 25/30 к/с, ИК</t>
    </r>
    <r>
      <rPr>
        <rFont val="Arial"/>
        <charset val="204"/>
        <family val="2"/>
        <sz val="8"/>
      </rPr>
      <t xml:space="preserve"> подсветка </t>
    </r>
    <r>
      <rPr>
        <rFont val="Arial"/>
        <charset val="204"/>
        <family val="2"/>
        <b val="true"/>
        <sz val="8"/>
      </rPr>
      <t xml:space="preserve">30м, MicroSD до 64 Гб,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t>
    </r>
    <r>
      <rPr>
        <rFont val="Arial"/>
        <charset val="204"/>
        <family val="2"/>
        <b val="true"/>
        <sz val="8"/>
      </rPr>
      <t xml:space="preserve"> </t>
    </r>
    <r>
      <rPr>
        <rFont val="Arial"/>
        <charset val="204"/>
        <family val="2"/>
        <b val="true"/>
        <color rgb="00FF0000"/>
        <sz val="8"/>
      </rPr>
      <t xml:space="preserve"> PoE IEEE 802.3af</t>
    </r>
    <r>
      <rPr>
        <rFont val="Arial"/>
        <charset val="204"/>
        <family val="2"/>
        <sz val="8"/>
      </rPr>
      <t xml:space="preserve">, 12v DC 420 мА (ИК вкл.)</t>
    </r>
  </si>
  <si>
    <t>NOVICAM PRO  IP NC42VP
WDR 120 Дб</t>
  </si>
  <si>
    <r>
      <t xml:space="preserve">4.1 Мегапиксельная </t>
    </r>
    <r>
      <rPr>
        <rFont val="Arial"/>
        <charset val="204"/>
        <family val="2"/>
        <b val="true"/>
        <color rgb="00FF0000"/>
        <sz val="8"/>
      </rPr>
      <t xml:space="preserve">Антивандальная</t>
    </r>
    <r>
      <rPr>
        <rFont val="Arial"/>
        <charset val="204"/>
        <family val="2"/>
        <b val="true"/>
        <sz val="8"/>
      </rPr>
      <t xml:space="preserve">  IP видеокамера</t>
    </r>
    <r>
      <rPr>
        <rFont val="Arial"/>
        <charset val="204"/>
        <family val="2"/>
        <sz val="8"/>
      </rPr>
      <t xml:space="preserve"> с матрицей 1/3" 4.1 Mpix Progressive Scan CMOS 0.01 люкс (0 люкс ИК вкл.), разрешение </t>
    </r>
    <r>
      <rPr>
        <rFont val="Arial"/>
        <charset val="204"/>
        <family val="2"/>
        <b val="true"/>
        <sz val="8"/>
      </rPr>
      <t xml:space="preserve"> 4.1 Mpix (2688x1520) 20 к/с, 1080p (1920x1080) 25/30 к/с, 960p (1280х960) 25/30 к/с, 720p (1280х720) 25/30 к/с, ИК</t>
    </r>
    <r>
      <rPr>
        <rFont val="Arial"/>
        <charset val="204"/>
        <family val="2"/>
        <sz val="8"/>
      </rPr>
      <t xml:space="preserve"> подсветка </t>
    </r>
    <r>
      <rPr>
        <rFont val="Arial"/>
        <charset val="204"/>
        <family val="2"/>
        <b val="true"/>
        <sz val="8"/>
      </rPr>
      <t xml:space="preserve">30м, MicroSD до 128 Гб, WDR 120 Дб, Мегапиксельный  объектив 2,8 мм </t>
    </r>
    <r>
      <rPr>
        <rFont val="Arial"/>
        <charset val="204"/>
        <family val="2"/>
        <sz val="8"/>
      </rPr>
      <t xml:space="preserve">с</t>
    </r>
    <r>
      <rPr>
        <rFont val="Arial"/>
        <charset val="204"/>
        <family val="2"/>
        <b val="true"/>
        <sz val="8"/>
      </rPr>
      <t xml:space="preserve"> ИК 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t>
    </r>
    <r>
      <rPr>
        <rFont val="Arial"/>
        <charset val="204"/>
        <family val="2"/>
        <b val="true"/>
        <sz val="8"/>
      </rPr>
      <t xml:space="preserve"> </t>
    </r>
    <r>
      <rPr>
        <rFont val="Arial"/>
        <charset val="204"/>
        <family val="2"/>
        <b val="true"/>
        <color rgb="00FF0000"/>
        <sz val="8"/>
      </rPr>
      <t xml:space="preserve"> PoE IEEE 802.3af</t>
    </r>
    <r>
      <rPr>
        <rFont val="Arial"/>
        <charset val="204"/>
        <family val="2"/>
        <sz val="8"/>
      </rPr>
      <t xml:space="preserve">, 12v DC 420 мА (ИК вкл.)</t>
    </r>
  </si>
  <si>
    <t>Вандалозащищённая всепогодная купольная IP видеокамера NOVIcam PRO NC28VP передает превосходное изображение Full HD с высоким разрешением 1080р 25/30 к/с и обеспечивает отличный обзор даже мельчайших деталей.
Связка мегапиксельного сенсора SONY и высокопроизводительного процессора обеспечивает не только высокое разрешение, но и превращает камеру в мультифункциональное устройство. В темное время суток выходной сигнал видеокамеры преобразуется в реальный Ч/Б сигнал, а так же сдвигается ИК светофильтр с матрицы CMOS и включается встроенная ИК подсветка, способная осветить объекты на расстоянии до 35 метров. В результате повышается качество изображения, предотвращается появление цветового шума и как следствие уменьшается размер файла при записи на DVR. Мегапиксельный вариофокальный объектив с ИК коррекцией позволяет выбрать необходимый угол обзора. Аудиовход и выход позволяют организовать двухстроннюю аудио связь, а тревожные вход и выход дают возможность подключать тревожные датчики.
Класс защиты IP66 дает возможность использовать камеру в любых погодных условиях. Поддержка технологии РоЕ позволит использовать один кабель для передачи питания и данных. Простота настройки и доступ к камере из любой точки мира предоставляется бесплатным облачным сервисом P2P, а поддержка стандарта ONVIF обеспечит связь со всеми популярными IP видеорегистраторами и программным обеспечением. Камера обладает совместимостью со всем оборудованием линейки NOVIcam PRO.</t>
  </si>
  <si>
    <t>NOVICAM PRO  IP NC28VP</t>
  </si>
  <si>
    <t>1/3" 2.1 Mpix SONY Progressive Scan CMOS</t>
  </si>
  <si>
    <r>
      <t xml:space="preserve">35м
</t>
    </r>
    <r>
      <rPr>
        <rFont val="Arial"/>
        <charset val="204"/>
        <family val="2"/>
        <b val="true"/>
        <sz val="8"/>
      </rPr>
      <t xml:space="preserve">IR-cut</t>
    </r>
  </si>
  <si>
    <t>2.1 Мегапиксельная антивандальная Full HD  IP видеокамера с матрицей 1/3" 2.1 Mpix SONY Progressive Scan CMOS 0.01 люкс (0 люкс ИК вкл.), разрешение  1080p (1920x1080) 25/30 к/с, 960p (1280х960) 25/30 к/с, 720p (1280х720) 25/30 к/с, ИК подсветка 35м, MicroSD до 128 Гб, аудио вход/выход, тревожный вход/выход мегапиксельный вариофокальный объектив 2.8~12мм с ИК-коррекцией, механический ИК-фильтр, питание  PoE IEEE 802.3af, 12v DC 630 мА (ИК вкл.)</t>
  </si>
  <si>
    <t>     Всепогодные IP видеокамеры NOVIcam PRO передает превосходное изображение Full HD с высоким разрешением 4.1 мп и 1080р обеспечивают отличный обзор даже мельчайших деталей.
     Связка мегапиксельного сенсора SONY и высокопроизводительного процессора обеспечивает не только высокое разрешение, но и превращает камеру в мультифункциональное устройство. В темное время суток выходной сигнал видеокамеры преобразуется в реальный Ч/Б сигнал, а так же сдвигается ИК светофильтр с матрицы CMOS и включается встроенная ИК подсветка, способная осветить объекты на расстоянии до 35 метров. В результате повышается качество изображения, предотвращается появление цветового шума и как следствие уменьшается размер файла при записи на DVR. Аудиовход и выход позволяют организовать двухстроннюю аудио связь, а тревожные вход и выход дают возможность подключать тревожные датчики. Функции интеллектуальной аналитики дают дополнительные возможности при настройки системы. Мегапиксельный вариофокальный объектив с ИК коррекцией позволяет выбрать необходимый угол обзора.
     Класс защиты IP66 дает возможность использовать камеру в любых погодных условиях. Поддержка технологии РоЕ позволит использовать один кабель для передачи питания и данных. Простота настройки и доступ к камере из любой точки мира предоставляется бесплатным облачным сервисом P2P, а поддержка стандарта ONVIF обеспечит связь со всеми популярными IP видеорегистраторами и программным обеспечением. Камера обладает совместимостью со всем оборудованием линейки NOVIcam PRO.</t>
  </si>
  <si>
    <t>NOVICAM PRO  IP NC29WP</t>
  </si>
  <si>
    <t>1/2.9" 2.1 Mpix SONY Progressive Scan CMOS</t>
  </si>
  <si>
    <t>113º~34º</t>
  </si>
  <si>
    <r>
      <t xml:space="preserve">2.1 Мегапиксельная Full HD  IP видеокамера</t>
    </r>
    <r>
      <rPr>
        <rFont val="Arial"/>
        <charset val="204"/>
        <family val="2"/>
        <sz val="8"/>
      </rPr>
      <t xml:space="preserve"> с матрицей 1/2.9" 2.1 Mpix SONY Progressive Scan CMOS 0.01 люкс (0 люкс ИК вкл.), разрешение </t>
    </r>
    <r>
      <rPr>
        <rFont val="Arial"/>
        <charset val="204"/>
        <family val="2"/>
        <b val="true"/>
        <sz val="8"/>
      </rPr>
      <t xml:space="preserve"> 1080p (1920x1080) 25/30 к/с, 960p (1280х960) 25/30 к/с, 720p (1280х720) 25/30 к/с, аудиовход, тревожный вх/вых, ИК</t>
    </r>
    <r>
      <rPr>
        <rFont val="Arial"/>
        <charset val="204"/>
        <family val="2"/>
        <sz val="8"/>
      </rPr>
      <t xml:space="preserve"> подсветка </t>
    </r>
    <r>
      <rPr>
        <rFont val="Arial"/>
        <charset val="204"/>
        <family val="2"/>
        <b val="true"/>
        <sz val="8"/>
      </rPr>
      <t xml:space="preserve">35м, MicroSD до 64 Гб, мегапиксельный вариофокальный объектив 2.8~12мм с ИК-коррекцией,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t>
    </r>
    <r>
      <rPr>
        <rFont val="Arial"/>
        <charset val="204"/>
        <family val="2"/>
        <b val="true"/>
        <sz val="8"/>
      </rPr>
      <t xml:space="preserve">  PoE IEEE 802.3af</t>
    </r>
    <r>
      <rPr>
        <rFont val="Arial"/>
        <charset val="204"/>
        <family val="2"/>
        <sz val="8"/>
      </rPr>
      <t xml:space="preserve">, 12v DC 630 мА (ИК вкл.)</t>
    </r>
  </si>
  <si>
    <t>NOVICAM PRO  IP NC49WP</t>
  </si>
  <si>
    <t>1/3," 4.1 Mpix SONY Progressive Scan CMOS</t>
  </si>
  <si>
    <t>4.1 мп</t>
  </si>
  <si>
    <r>
      <t xml:space="preserve">4.1 Мегапиксельная Full HD  IP видеокамера</t>
    </r>
    <r>
      <rPr>
        <rFont val="Arial"/>
        <charset val="204"/>
        <family val="2"/>
        <sz val="8"/>
      </rPr>
      <t xml:space="preserve"> с матрицей 1/2.9" 2.1 Mpix SONY Progressive Scan CMOS 0.01 люкс (0 люкс ИК вкл.), разрешение </t>
    </r>
    <r>
      <rPr>
        <rFont val="Arial"/>
        <charset val="204"/>
        <family val="2"/>
        <b val="true"/>
        <sz val="8"/>
      </rPr>
      <t xml:space="preserve">4.1 Mpix (2688x1520) 20 к/с, 1080p 25/30 к/с,  ИК</t>
    </r>
    <r>
      <rPr>
        <rFont val="Arial"/>
        <charset val="204"/>
        <family val="2"/>
        <sz val="8"/>
      </rPr>
      <t xml:space="preserve"> подсветка </t>
    </r>
    <r>
      <rPr>
        <rFont val="Arial"/>
        <charset val="204"/>
        <family val="2"/>
        <b val="true"/>
        <sz val="8"/>
      </rPr>
      <t xml:space="preserve">35м, MicroSD до 128 Гб, </t>
    </r>
    <r>
      <rPr>
        <rFont val="Arial"/>
        <charset val="204"/>
        <family val="2"/>
        <b val="true"/>
        <color rgb="00FF0000"/>
        <sz val="8"/>
      </rPr>
      <t xml:space="preserve">WDR 120 дБ</t>
    </r>
    <r>
      <rPr>
        <rFont val="Arial"/>
        <charset val="204"/>
        <family val="2"/>
        <b val="true"/>
        <sz val="8"/>
      </rPr>
      <t xml:space="preserve">, мегапиксельный моторизированный объектив 2.8~12мм с ИК-коррекцией,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t>
    </r>
    <r>
      <rPr>
        <rFont val="Arial"/>
        <charset val="204"/>
        <family val="2"/>
        <b val="true"/>
        <sz val="8"/>
      </rPr>
      <t xml:space="preserve">  </t>
    </r>
    <r>
      <rPr>
        <rFont val="Arial"/>
        <charset val="204"/>
        <family val="2"/>
        <sz val="8"/>
      </rPr>
      <t xml:space="preserve">питание</t>
    </r>
    <r>
      <rPr>
        <rFont val="Arial"/>
        <charset val="204"/>
        <family val="2"/>
        <b val="true"/>
        <sz val="8"/>
      </rPr>
      <t xml:space="preserve">  PoE IEEE 802.3af</t>
    </r>
    <r>
      <rPr>
        <rFont val="Arial"/>
        <charset val="204"/>
        <family val="2"/>
        <sz val="8"/>
      </rPr>
      <t xml:space="preserve">, 12v DC 630 мА (ИК вкл.)</t>
    </r>
  </si>
  <si>
    <t>ПРОЕКТНЫЕ КУПОЛЬНЫЕ ПОВОРОТНЫЕ КАМЕРЫ  ЛИНЕЙКИ NOVICAM</t>
  </si>
  <si>
    <r>
      <t xml:space="preserve">  Скоростная купольная поворотная IP видеокамера NOVIcam PRO NP220, передаёт превосходное изображение Full HD с высоким разрешением 1080p и обеспечивает отличный обзор даже мельчайших деталей.
     Используемая матрица обеспечивает отличную картинку как в светлое, так и в темное время суток. Мощная интеллектуальная ИК подсветка освещает расстояние до 100 метров.Мегапиксельный трансфокаторный объектив 4.7-94мм с зумом 20х дает возможность с легкостью подобрать необходимый угол обзора для любой конкретной ситуации. Мощная интеллектуальная ИК подсветка освещает расстояние до 100 метров. В темное время суток выходной сигнал видеокамеры преобразуется в реальный Ч/Б сигнал, а также сдвигается цветовой светофильтр с матрицы CMOS. ИК подсветка расположена на алюминиевой подложке, способной быстро отводить тепло, что значительно продлевает ее срок службы. Автоматическое переключение камеры в ч/б режим при включении ИК подсветки, увеличивает чувствительность и разрешение. Это позволяет получить четкое, детальное изображение не только в дневное, но и в ночное время. Встроенные системы защиты - грозозащита и защита от переходного напряжения, делают работу поворотной камеры надежной и стабильной.
     Маскировка области, автоматическая регулировка усиления, компенсация задней засветки и широкий динамический диапазон дают возможность максимально полно настроить картинку в зависимости от условий наблюдения.
     Доступ к камере из любой точки мира предоставляется бесплатным облачным сервисом P2P. А поддержка стандарта ONVIF обеспечит связь со всеми популярными IP видеорегистраторами и программным обеспечением.
       Поддержка </t>
    </r>
    <r>
      <rPr>
        <rFont val="Arial"/>
        <charset val="204"/>
        <family val="2"/>
        <b val="true"/>
        <sz val="10"/>
      </rPr>
      <t xml:space="preserve">MicriSD</t>
    </r>
    <r>
      <rPr>
        <rFont val="Arial"/>
        <charset val="204"/>
        <family val="2"/>
        <sz val="10"/>
      </rPr>
      <t xml:space="preserve"> карты емкостью </t>
    </r>
    <r>
      <rPr>
        <rFont val="Arial"/>
        <charset val="204"/>
        <family val="2"/>
        <b val="true"/>
        <sz val="10"/>
      </rPr>
      <t xml:space="preserve">до 128Гб</t>
    </r>
    <r>
      <rPr>
        <rFont val="Arial"/>
        <charset val="204"/>
        <family val="2"/>
        <sz val="10"/>
      </rPr>
      <t xml:space="preserve">, позволяет вести запись на стороне камеры.
Зум Оптический / Цифровой: </t>
    </r>
    <r>
      <rPr>
        <rFont val="Arial"/>
        <charset val="204"/>
        <family val="2"/>
        <b val="true"/>
        <sz val="10"/>
      </rPr>
      <t xml:space="preserve">20х/16х 
</t>
    </r>
    <r>
      <rPr>
        <rFont val="Arial"/>
        <charset val="204"/>
        <family val="2"/>
        <sz val="10"/>
      </rPr>
      <t xml:space="preserve">Вращение / Наклон: </t>
    </r>
    <r>
      <rPr>
        <rFont val="Arial"/>
        <charset val="204"/>
        <family val="2"/>
        <b val="true"/>
        <sz val="10"/>
      </rPr>
      <t xml:space="preserve">360° / -15°~90°</t>
    </r>
    <r>
      <rPr>
        <rFont val="Arial"/>
        <charset val="204"/>
        <family val="2"/>
        <sz val="10"/>
      </rPr>
      <t xml:space="preserve"> (авто переворот)
Скорость вращения: </t>
    </r>
    <r>
      <rPr>
        <rFont val="Arial"/>
        <charset val="204"/>
        <family val="2"/>
        <b val="true"/>
        <sz val="10"/>
      </rPr>
      <t xml:space="preserve">0.1°~80°/с</t>
    </r>
    <r>
      <rPr>
        <rFont val="Arial"/>
        <charset val="204"/>
        <family val="2"/>
        <sz val="10"/>
      </rPr>
      <t xml:space="preserve"> (Регулируется вручную)
Скорость наклона:</t>
    </r>
    <r>
      <rPr>
        <rFont val="Arial"/>
        <charset val="204"/>
        <family val="2"/>
        <b val="true"/>
        <sz val="10"/>
      </rPr>
      <t xml:space="preserve"> 0.01~80°/с</t>
    </r>
    <r>
      <rPr>
        <rFont val="Arial"/>
        <charset val="204"/>
        <family val="2"/>
        <sz val="10"/>
      </rPr>
      <t xml:space="preserve"> (Регулируется вручную)
Скорость по предпозициям Вращение / Наклон: </t>
    </r>
    <r>
      <rPr>
        <rFont val="Arial"/>
        <charset val="204"/>
        <family val="2"/>
        <b val="true"/>
        <sz val="10"/>
      </rPr>
      <t xml:space="preserve">80°/с
</t>
    </r>
    <r>
      <rPr>
        <rFont val="Arial"/>
        <charset val="204"/>
        <family val="2"/>
        <sz val="10"/>
      </rPr>
      <t xml:space="preserve">RJ45: </t>
    </r>
    <r>
      <rPr>
        <rFont val="Arial"/>
        <charset val="204"/>
        <family val="2"/>
        <b val="true"/>
        <sz val="10"/>
      </rPr>
      <t xml:space="preserve">10/100 Мбит</t>
    </r>
    <r>
      <rPr>
        <rFont val="Arial"/>
        <charset val="204"/>
        <family val="2"/>
        <sz val="10"/>
      </rPr>
      <t xml:space="preserve"> (ONVIF 2.4 / PSIA / CGI / /IPv4,IPv6 / HTTP/ HTTPS / 802.1X / QoS / FTP / SMTP/ UPnP / SNMP / DNS / DDNS / NTP / NAS / RTSP / RTP / TCP / UDP / IGMP / ICMP / DHCP / PPPoE)</t>
    </r>
  </si>
  <si>
    <t>NOVICAM PRO  NP220</t>
  </si>
  <si>
    <t>1/2.8"Progressive scan CMOS</t>
  </si>
  <si>
    <r>
      <t xml:space="preserve">0.05
0</t>
    </r>
    <r>
      <rPr>
        <rFont val="Arial"/>
        <charset val="204"/>
        <family val="2"/>
        <sz val="8"/>
      </rPr>
      <t xml:space="preserve"> (ИК вкл)</t>
    </r>
  </si>
  <si>
    <t>4.7~94</t>
  </si>
  <si>
    <t>58.3°~3.2°</t>
  </si>
  <si>
    <r>
      <t xml:space="preserve">2,1 Мегапиксельная </t>
    </r>
    <r>
      <rPr>
        <rFont val="Arial"/>
        <charset val="204"/>
        <family val="2"/>
        <sz val="8"/>
      </rPr>
      <t xml:space="preserve">поворотная</t>
    </r>
    <r>
      <rPr>
        <rFont val="Arial"/>
        <charset val="204"/>
        <family val="2"/>
        <b val="true"/>
        <sz val="8"/>
      </rPr>
      <t xml:space="preserve"> Full HD  видеокамера</t>
    </r>
    <r>
      <rPr>
        <rFont val="Arial"/>
        <charset val="204"/>
        <family val="2"/>
        <sz val="8"/>
      </rPr>
      <t xml:space="preserve"> с матрицей </t>
    </r>
    <r>
      <rPr>
        <rFont val="Arial"/>
        <charset val="204"/>
        <family val="2"/>
        <b val="true"/>
        <sz val="8"/>
      </rPr>
      <t xml:space="preserve">1/2.8"  Progressive scan CMOS</t>
    </r>
    <r>
      <rPr>
        <rFont val="Arial"/>
        <charset val="204"/>
        <family val="2"/>
        <sz val="8"/>
      </rPr>
      <t xml:space="preserve">, 0.05 люкс (0 люкс ИК вкл.), </t>
    </r>
    <r>
      <rPr>
        <rFont val="Arial"/>
        <charset val="204"/>
        <family val="2"/>
        <b val="true"/>
        <sz val="8"/>
      </rPr>
      <t xml:space="preserve"> интеллектуальная  ИК</t>
    </r>
    <r>
      <rPr>
        <rFont val="Arial"/>
        <charset val="204"/>
        <family val="2"/>
        <sz val="8"/>
      </rPr>
      <t xml:space="preserve"> подсветка </t>
    </r>
    <r>
      <rPr>
        <rFont val="Arial"/>
        <charset val="204"/>
        <family val="2"/>
        <b val="true"/>
        <sz val="8"/>
      </rPr>
      <t xml:space="preserve">100м, </t>
    </r>
    <r>
      <rPr>
        <rFont val="Arial"/>
        <charset val="204"/>
        <family val="2"/>
        <sz val="8"/>
      </rPr>
      <t xml:space="preserve">механический</t>
    </r>
    <r>
      <rPr>
        <rFont val="Arial"/>
        <charset val="204"/>
        <family val="2"/>
        <b val="true"/>
        <sz val="8"/>
      </rPr>
      <t xml:space="preserve"> ИК-фильтр</t>
    </r>
    <r>
      <rPr>
        <rFont val="Arial"/>
        <charset val="204"/>
        <family val="2"/>
        <sz val="8"/>
      </rPr>
      <t xml:space="preserve">, встроенная </t>
    </r>
    <r>
      <rPr>
        <rFont val="Arial"/>
        <charset val="204"/>
        <family val="2"/>
        <b val="true"/>
        <sz val="8"/>
      </rPr>
      <t xml:space="preserve">грозозащита</t>
    </r>
    <r>
      <rPr>
        <rFont val="Arial"/>
        <charset val="204"/>
        <family val="2"/>
        <sz val="8"/>
      </rPr>
      <t xml:space="preserve">, питание DC 12В±10% 1.7А 20Вт</t>
    </r>
  </si>
  <si>
    <t>IP ВИДЕОРЕГИСТРАТОРЫ </t>
  </si>
  <si>
    <r>
      <t xml:space="preserve">     Сетевой видеорегистратор </t>
    </r>
    <r>
      <rPr>
        <rFont val="Arial"/>
        <charset val="204"/>
        <family val="2"/>
        <b val="true"/>
        <sz val="10"/>
      </rPr>
      <t xml:space="preserve">NOVIcam NR1208</t>
    </r>
    <r>
      <rPr>
        <rFont val="Arial"/>
        <charset val="204"/>
        <family val="2"/>
        <sz val="10"/>
      </rPr>
      <t xml:space="preserve"> предназначен для работы в системах IP видеонаблюдения. Благодаря процессору </t>
    </r>
    <r>
      <rPr>
        <rFont val="Arial"/>
        <charset val="204"/>
        <family val="2"/>
        <b val="true"/>
        <sz val="10"/>
      </rPr>
      <t xml:space="preserve">HiSilicon 3535
</t>
    </r>
    <r>
      <rPr>
        <rFont val="Arial"/>
        <charset val="204"/>
        <family val="2"/>
        <sz val="10"/>
      </rPr>
      <t xml:space="preserve">видеорегистратор обеспечивает полноценную запись превосходного качества и позволяет выбрать удобный режим работы:</t>
    </r>
    <r>
      <rPr>
        <rFont val="Arial"/>
        <charset val="204"/>
        <family val="2"/>
        <b val="true"/>
        <sz val="10"/>
      </rPr>
      <t xml:space="preserve"> 4</t>
    </r>
    <r>
      <rPr>
        <rFont val="Arial"/>
        <charset val="204"/>
        <family val="2"/>
        <sz val="10"/>
      </rPr>
      <t xml:space="preserve"> </t>
    </r>
    <r>
      <rPr>
        <rFont val="Arial"/>
        <charset val="204"/>
        <family val="2"/>
        <b val="true"/>
        <sz val="10"/>
      </rPr>
      <t xml:space="preserve">канала</t>
    </r>
    <r>
      <rPr>
        <rFont val="Arial"/>
        <charset val="204"/>
        <family val="2"/>
        <sz val="10"/>
      </rPr>
      <t xml:space="preserve"> </t>
    </r>
    <r>
      <rPr>
        <rFont val="Arial"/>
        <charset val="204"/>
        <family val="2"/>
        <b val="true"/>
        <sz val="10"/>
      </rPr>
      <t xml:space="preserve">3 Мpix / 8 каналов 1080р / 16 каналов 960р / 16 каналов 720p</t>
    </r>
    <r>
      <rPr>
        <rFont val="Arial"/>
        <charset val="204"/>
        <family val="2"/>
        <sz val="10"/>
      </rPr>
      <t xml:space="preserve"> в котором каждый канал будет записываться в реальном времени (25 к/с).
</t>
    </r>
    <r>
      <rPr>
        <rFont val="Arial"/>
        <charset val="204"/>
        <family val="2"/>
        <b val="true"/>
        <sz val="10"/>
      </rPr>
      <t xml:space="preserve">NOVIcam NR1208</t>
    </r>
    <r>
      <rPr>
        <rFont val="Arial"/>
        <charset val="204"/>
        <family val="2"/>
        <sz val="10"/>
      </rPr>
      <t xml:space="preserve"> удобно и легко настраивать при помощи бесплатного облачного сервиса </t>
    </r>
    <r>
      <rPr>
        <rFont val="Arial"/>
        <charset val="204"/>
        <family val="2"/>
        <b val="true"/>
        <sz val="10"/>
      </rPr>
      <t xml:space="preserve">NOVIcloud</t>
    </r>
    <r>
      <rPr>
        <rFont val="Arial"/>
        <charset val="204"/>
        <family val="2"/>
        <sz val="10"/>
      </rPr>
      <t xml:space="preserve">, который позволит Вам управлять своей системой безопасности из любой точки мира как с компьютеров, так и мобильных устройств. </t>
    </r>
  </si>
  <si>
    <r>
      <t xml:space="preserve">Процессор HiSilicon . Полный Мультиплекс. Графическое меню. Доступ Администратор + 5 Пользователей
</t>
    </r>
    <r>
      <rPr>
        <rFont val="Arial"/>
        <charset val="204"/>
        <family val="2"/>
        <b val="true"/>
        <sz val="10"/>
        <u val="single"/>
      </rPr>
      <t xml:space="preserve">Вход</t>
    </r>
    <r>
      <rPr>
        <rFont val="Arial"/>
        <charset val="204"/>
        <family val="2"/>
        <b val="true"/>
        <sz val="10"/>
      </rPr>
      <t xml:space="preserve">:</t>
    </r>
    <r>
      <rPr>
        <rFont val="Arial"/>
        <charset val="204"/>
        <family val="2"/>
        <sz val="10"/>
      </rPr>
      <t xml:space="preserve"> 1хRJ54 (Режимы: 4 х 5 Mpix (2560x1920), </t>
    </r>
    <r>
      <rPr>
        <rFont val="Arial"/>
        <charset val="204"/>
        <family val="2"/>
        <b val="true"/>
        <sz val="10"/>
      </rPr>
      <t xml:space="preserve">4 х 3 Mpix (2048x1536) 25 к/с, 8 х 1080p (1920х1080) 25 к/с, 16 х 960p (1280x960) 25 к/с, 16 х 720p (1280x720) 25 к/с</t>
    </r>
    <r>
      <rPr>
        <rFont val="Arial"/>
        <charset val="204"/>
        <family val="2"/>
        <sz val="10"/>
      </rPr>
      <t xml:space="preserve">), видео + аудио
</t>
    </r>
    <r>
      <rPr>
        <rFont val="Arial"/>
        <charset val="204"/>
        <family val="2"/>
        <b val="true"/>
        <sz val="10"/>
        <u val="single"/>
      </rPr>
      <t xml:space="preserve">Выход</t>
    </r>
    <r>
      <rPr>
        <rFont val="Arial"/>
        <charset val="204"/>
        <family val="2"/>
        <sz val="10"/>
        <u val="single"/>
      </rPr>
      <t xml:space="preserve"> </t>
    </r>
    <r>
      <rPr>
        <rFont val="Arial"/>
        <charset val="204"/>
        <family val="2"/>
        <b val="true"/>
        <sz val="10"/>
        <u val="single"/>
      </rPr>
      <t xml:space="preserve">видео</t>
    </r>
    <r>
      <rPr>
        <rFont val="Arial"/>
        <charset val="204"/>
        <family val="2"/>
        <b val="true"/>
        <sz val="10"/>
      </rPr>
      <t xml:space="preserve">:</t>
    </r>
    <r>
      <rPr>
        <rFont val="Arial"/>
        <charset val="204"/>
        <family val="2"/>
        <sz val="10"/>
      </rPr>
      <t xml:space="preserve"> 1 x HDMI (1920x1080), 1 x VGA (1920x1080)
</t>
    </r>
    <r>
      <rPr>
        <rFont val="Arial"/>
        <charset val="204"/>
        <family val="2"/>
        <b val="true"/>
        <sz val="10"/>
        <u val="single"/>
      </rPr>
      <t xml:space="preserve">Выход</t>
    </r>
    <r>
      <rPr>
        <rFont val="Arial"/>
        <charset val="204"/>
        <family val="2"/>
        <sz val="10"/>
        <u val="single"/>
      </rPr>
      <t xml:space="preserve"> </t>
    </r>
    <r>
      <rPr>
        <rFont val="Arial"/>
        <charset val="204"/>
        <family val="2"/>
        <b val="true"/>
        <sz val="10"/>
        <u val="single"/>
      </rPr>
      <t xml:space="preserve">аудио</t>
    </r>
    <r>
      <rPr>
        <rFont val="Arial"/>
        <charset val="204"/>
        <family val="2"/>
        <b val="true"/>
        <sz val="10"/>
      </rPr>
      <t xml:space="preserve">:</t>
    </r>
    <r>
      <rPr>
        <rFont val="Arial"/>
        <charset val="204"/>
        <family val="2"/>
        <sz val="10"/>
      </rPr>
      <t xml:space="preserve"> 1 x RCA
</t>
    </r>
    <r>
      <rPr>
        <rFont val="Arial"/>
        <charset val="204"/>
        <family val="2"/>
        <b val="true"/>
        <sz val="10"/>
        <u val="single"/>
      </rPr>
      <t xml:space="preserve">Сеть</t>
    </r>
    <r>
      <rPr>
        <rFont val="Arial"/>
        <charset val="204"/>
        <family val="2"/>
        <sz val="10"/>
        <u val="single"/>
      </rPr>
      <t xml:space="preserve"> </t>
    </r>
    <r>
      <rPr>
        <rFont val="Arial"/>
        <charset val="204"/>
        <family val="2"/>
        <b val="true"/>
        <sz val="10"/>
        <u val="single"/>
      </rPr>
      <t xml:space="preserve">RJ45:</t>
    </r>
    <r>
      <rPr>
        <rFont val="Arial"/>
        <charset val="204"/>
        <family val="2"/>
        <sz val="10"/>
      </rPr>
      <t xml:space="preserve"> 10/100 Мбит (HTTP, TCP/IP, ONVIF, SMTP, FTP, DDNS, DHCP, PPPOE, RTSP, NAT, "Облако"). </t>
    </r>
    <r>
      <rPr>
        <rFont val="Arial"/>
        <charset val="204"/>
        <family val="2"/>
        <b val="true"/>
        <sz val="10"/>
      </rPr>
      <t xml:space="preserve">WEB браузер:</t>
    </r>
    <r>
      <rPr>
        <rFont val="Arial"/>
        <charset val="204"/>
        <family val="2"/>
        <sz val="10"/>
      </rPr>
      <t xml:space="preserve"> Windows 8 / 7 / XP / VISTA. </t>
    </r>
    <r>
      <rPr>
        <rFont val="Arial"/>
        <charset val="204"/>
        <family val="2"/>
        <b val="true"/>
        <sz val="10"/>
      </rPr>
      <t xml:space="preserve">CMS программа</t>
    </r>
    <r>
      <rPr>
        <rFont val="Arial"/>
        <charset val="204"/>
        <family val="2"/>
        <sz val="10"/>
      </rPr>
      <t xml:space="preserve"> Windows 8 / 7 / XP / VISTA. </t>
    </r>
    <r>
      <rPr>
        <rFont val="Arial"/>
        <charset val="204"/>
        <family val="2"/>
        <b val="true"/>
        <sz val="10"/>
      </rPr>
      <t xml:space="preserve">Мобильный клиент</t>
    </r>
    <r>
      <rPr>
        <rFont val="Arial"/>
        <charset val="204"/>
        <family val="2"/>
        <sz val="10"/>
      </rPr>
      <t xml:space="preserve"> Windows Phone, Blackberry, iPhone, iPad, Android. Удаленное подключения с использованием</t>
    </r>
    <r>
      <rPr>
        <rFont val="Arial"/>
        <charset val="204"/>
        <family val="2"/>
        <b val="true"/>
        <sz val="10"/>
      </rPr>
      <t xml:space="preserve"> 3G модема</t>
    </r>
    <r>
      <rPr>
        <rFont val="Arial"/>
        <charset val="204"/>
        <family val="2"/>
        <sz val="10"/>
      </rPr>
      <t xml:space="preserve">.
</t>
    </r>
    <r>
      <rPr>
        <rFont val="Arial"/>
        <charset val="204"/>
        <family val="2"/>
        <b val="true"/>
        <sz val="10"/>
      </rPr>
      <t xml:space="preserve">Запись</t>
    </r>
    <r>
      <rPr>
        <rFont val="Arial"/>
        <charset val="204"/>
        <family val="2"/>
        <sz val="10"/>
      </rPr>
      <t xml:space="preserve"> H.264 Непрерывная, По расписанию, По тревоге, По движению (Предзапись 5 сек, Постзапись 30с/1/2/5 мин) / Закрытие камеры
</t>
    </r>
    <r>
      <rPr>
        <rFont val="Arial"/>
        <charset val="204"/>
        <family val="2"/>
        <b val="true"/>
        <sz val="10"/>
      </rPr>
      <t xml:space="preserve">Поиск</t>
    </r>
    <r>
      <rPr>
        <rFont val="Arial"/>
        <charset val="204"/>
        <family val="2"/>
        <sz val="10"/>
      </rPr>
      <t xml:space="preserve"> По дате/времени (календарь и шкала времени), По событию
</t>
    </r>
    <r>
      <rPr>
        <rFont val="Arial"/>
        <charset val="204"/>
        <family val="2"/>
        <b val="true"/>
        <sz val="10"/>
      </rPr>
      <t xml:space="preserve">Воспроизведение</t>
    </r>
    <r>
      <rPr>
        <rFont val="Arial"/>
        <charset val="204"/>
        <family val="2"/>
        <sz val="10"/>
      </rPr>
      <t xml:space="preserve"> Нормальное / покадровое / замедленное (х1/2, х1/4, х1/8) / ускоренное вперед и назад (х2, х4, х8)
</t>
    </r>
    <r>
      <rPr>
        <rFont val="Arial"/>
        <charset val="204"/>
        <family val="2"/>
        <b val="true"/>
        <sz val="10"/>
      </rPr>
      <t xml:space="preserve">Тревога:</t>
    </r>
    <r>
      <rPr>
        <rFont val="Arial"/>
        <charset val="204"/>
        <family val="2"/>
        <sz val="10"/>
      </rPr>
      <t xml:space="preserve"> Отметка в журнале / сигнал / сообщение на экране / уведомление по email (движение, закрытие камеры, потеря видео) / отправка на FTP (движение, закрытие камеры, потеря видео)
</t>
    </r>
    <r>
      <rPr>
        <rFont val="Arial"/>
        <charset val="204"/>
        <family val="2"/>
        <b val="true"/>
        <sz val="10"/>
      </rPr>
      <t xml:space="preserve">1 x SATA до 6Тб</t>
    </r>
    <r>
      <rPr>
        <rFont val="Arial"/>
        <charset val="204"/>
        <family val="2"/>
        <sz val="10"/>
      </rPr>
      <t xml:space="preserve">    |     </t>
    </r>
    <r>
      <rPr>
        <rFont val="Arial"/>
        <charset val="204"/>
        <family val="2"/>
        <b val="true"/>
        <sz val="10"/>
      </rPr>
      <t xml:space="preserve">2 x USB2.0</t>
    </r>
    <r>
      <rPr>
        <rFont val="Arial"/>
        <charset val="204"/>
        <family val="2"/>
        <sz val="10"/>
      </rPr>
      <t xml:space="preserve"> (</t>
    </r>
    <r>
      <rPr>
        <rFont val="Arial"/>
        <charset val="204"/>
        <family val="2"/>
        <b val="true"/>
        <sz val="10"/>
      </rPr>
      <t xml:space="preserve">3G</t>
    </r>
    <r>
      <rPr>
        <rFont val="Arial"/>
        <charset val="204"/>
        <family val="2"/>
        <sz val="10"/>
      </rPr>
      <t xml:space="preserve"> модем / Flash)
</t>
    </r>
    <r>
      <rPr>
        <rFont val="Arial"/>
        <charset val="204"/>
        <family val="2"/>
        <b val="true"/>
        <sz val="10"/>
      </rPr>
      <t xml:space="preserve">1 x RS485 </t>
    </r>
    <r>
      <rPr>
        <rFont val="Arial"/>
        <charset val="204"/>
        <family val="2"/>
        <sz val="10"/>
      </rPr>
      <t xml:space="preserve"> (Dahua, HB5003, HangBang, Hikvision, InteractCmd, LongYang, MeiFang, MinFang, SISO, Transparent, Universal-CS8x, Vista/ 1200-115200 бит/с)      USB мышь и ИК-пульт в комплекте
Питание DC 12В 2А, мощность 24Вт. Внешний адаптер 100~240В, 50/60Гц (в комплекте)</t>
    </r>
  </si>
  <si>
    <t>режимы</t>
  </si>
  <si>
    <t>NOVICAM  NR1208</t>
  </si>
  <si>
    <r>
      <t xml:space="preserve">5Mpix
1080p (1920х1080)
</t>
    </r>
    <r>
      <rPr>
        <rFont val="Arial"/>
        <charset val="204"/>
        <family val="2"/>
        <sz val="9"/>
      </rPr>
      <t xml:space="preserve"> 960p (1280x960)
 D1 (704x576)
CIF (352x288)</t>
    </r>
  </si>
  <si>
    <r>
      <t xml:space="preserve">100
200
</t>
    </r>
    <r>
      <rPr>
        <rFont val="Arial"/>
        <charset val="204"/>
        <family val="2"/>
        <sz val="10"/>
      </rPr>
      <t xml:space="preserve">400
400
400</t>
    </r>
  </si>
  <si>
    <r>
      <t xml:space="preserve">SATA</t>
    </r>
    <r>
      <rPr>
        <rFont val="Arial"/>
        <charset val="204"/>
        <family val="2"/>
        <sz val="8"/>
      </rPr>
      <t xml:space="preserve"> x </t>
    </r>
    <r>
      <rPr>
        <rFont val="Arial"/>
        <charset val="204"/>
        <family val="2"/>
        <sz val="10"/>
      </rPr>
      <t xml:space="preserve">1</t>
    </r>
  </si>
  <si>
    <t> - сеть
 - PTZ</t>
  </si>
  <si>
    <t>4х5Mpix
8х1080p 
8х960p 
16хD1 </t>
  </si>
  <si>
    <r>
      <t xml:space="preserve">Сетевой </t>
    </r>
    <r>
      <rPr>
        <rFont val="Arial"/>
        <charset val="204"/>
        <family val="2"/>
        <b val="true"/>
        <sz val="8"/>
      </rPr>
      <t xml:space="preserve">IP </t>
    </r>
    <r>
      <rPr>
        <rFont val="Arial"/>
        <charset val="204"/>
        <family val="2"/>
        <sz val="8"/>
      </rPr>
      <t xml:space="preserve">видеорегистратор, Режимы: </t>
    </r>
    <r>
      <rPr>
        <rFont val="Arial"/>
        <charset val="204"/>
        <family val="2"/>
        <b val="true"/>
        <sz val="8"/>
      </rPr>
      <t xml:space="preserve">4х3Mpix, 8 х 1080р, 8 x 720p, 16 x D1</t>
    </r>
    <r>
      <rPr>
        <rFont val="Arial"/>
        <charset val="204"/>
        <family val="2"/>
        <sz val="8"/>
      </rPr>
      <t xml:space="preserve">, формат H.264, запись </t>
    </r>
    <r>
      <rPr>
        <rFont val="Arial"/>
        <charset val="204"/>
        <family val="2"/>
        <b val="true"/>
        <sz val="8"/>
      </rPr>
      <t xml:space="preserve">Full HD - 100к/с и 200к/с</t>
    </r>
    <r>
      <rPr>
        <rFont val="Arial"/>
        <charset val="204"/>
        <family val="2"/>
        <sz val="8"/>
      </rPr>
      <t xml:space="preserve">, воспроизведение Full HD - 50к/с, поддержка </t>
    </r>
    <r>
      <rPr>
        <rFont val="Arial"/>
        <charset val="204"/>
        <family val="2"/>
        <b val="true"/>
        <sz val="8"/>
      </rPr>
      <t xml:space="preserve">HDD </t>
    </r>
    <r>
      <rPr>
        <rFont val="Arial"/>
        <charset val="204"/>
        <family val="2"/>
        <sz val="8"/>
      </rPr>
      <t xml:space="preserve">до </t>
    </r>
    <r>
      <rPr>
        <rFont val="Arial"/>
        <charset val="204"/>
        <family val="2"/>
        <b val="true"/>
        <sz val="8"/>
      </rPr>
      <t xml:space="preserve">6TB</t>
    </r>
    <r>
      <rPr>
        <rFont val="Arial"/>
        <charset val="204"/>
        <family val="2"/>
        <sz val="8"/>
      </rPr>
      <t xml:space="preserve">, работа по Сети и с Мобильных устройств, работа через </t>
    </r>
    <r>
      <rPr>
        <rFont val="Arial"/>
        <charset val="204"/>
        <family val="2"/>
        <b val="true"/>
        <sz val="8"/>
      </rPr>
      <t xml:space="preserve">3G модем</t>
    </r>
    <r>
      <rPr>
        <rFont val="Arial"/>
        <charset val="204"/>
        <family val="2"/>
        <sz val="8"/>
      </rPr>
      <t xml:space="preserve">.  USB мышь и ИК-пульт в комплекте. Питание 12v DC 2А</t>
    </r>
  </si>
  <si>
    <t>Сетевой видеорегистратор NOVIcam NR4224 создан на основе высокопроизводительного чипсета HiSilicon 3535 с применением новейших технологий. Предназначен для работы с IP камерами и обладает  уникальной возможностью выбора одного из 5 режимов работы: 8 каналов 5 Mpix, 16 каналов 3 Mpix, 24 канала 1080р или 32 канала 960p или 32 канала 720p.
NOVIcam NR4224 удобно эксплуатировать с помощью бесплатного сервиса NOVIcloud, который позволяет легко подключиться и настроить видеорегистратор где бы вы не находились, со всех популярных операционных систем, включая мобильные. Долговременное хранение архива качественного видеоизображения обеспечивается стандартом сжатия H.264 и поддержкой 4-х встраиваемых SATA дисков и 1-го e-SATA.</t>
  </si>
  <si>
    <r>
      <t xml:space="preserve">Процессор HiSilicon . Полный Мультиплекс. Графическое меню. Доступ Администратор + 5 Пользователей
</t>
    </r>
    <r>
      <rPr>
        <rFont val="Arial"/>
        <charset val="204"/>
        <family val="2"/>
        <b val="true"/>
        <sz val="10"/>
        <u val="single"/>
      </rPr>
      <t xml:space="preserve">Вход видео</t>
    </r>
    <r>
      <rPr>
        <rFont val="Arial"/>
        <charset val="204"/>
        <family val="2"/>
        <sz val="10"/>
      </rPr>
      <t xml:space="preserve">: 1хRJ54 (Режимы: </t>
    </r>
    <r>
      <rPr>
        <rFont val="Arial"/>
        <charset val="204"/>
        <family val="2"/>
        <b val="true"/>
        <sz val="10"/>
      </rPr>
      <t xml:space="preserve">8 х 5 Mpix (2560x1920) 25 к/с, 16 х 3 Mpix (2048x1536) 25 к/с, 24 х 1080p (1920х1080) 25 к/с, 32 х 960p (1280x960) 25 к/с, 32 х 720p (1280x720) 25 к/с</t>
    </r>
    <r>
      <rPr>
        <rFont val="Arial"/>
        <charset val="204"/>
        <family val="2"/>
        <sz val="10"/>
      </rPr>
      <t xml:space="preserve">), видео+аудио
</t>
    </r>
    <r>
      <rPr>
        <rFont val="Arial"/>
        <charset val="204"/>
        <family val="2"/>
        <b val="true"/>
        <sz val="10"/>
        <u val="single"/>
      </rPr>
      <t xml:space="preserve">Вход аудио</t>
    </r>
    <r>
      <rPr>
        <rFont val="Arial"/>
        <charset val="204"/>
        <family val="2"/>
        <sz val="10"/>
      </rPr>
      <t xml:space="preserve">: 1 x RCA
</t>
    </r>
    <r>
      <rPr>
        <rFont val="Arial"/>
        <charset val="204"/>
        <family val="2"/>
        <b val="true"/>
        <sz val="10"/>
        <u val="single"/>
      </rPr>
      <t xml:space="preserve">Выход видео</t>
    </r>
    <r>
      <rPr>
        <rFont val="Arial"/>
        <charset val="204"/>
        <family val="2"/>
        <sz val="10"/>
      </rPr>
      <t xml:space="preserve">: 1 x HDMI (1920x1080), 1 x VGA (1920x1080)
</t>
    </r>
    <r>
      <rPr>
        <rFont val="Arial"/>
        <charset val="204"/>
        <family val="2"/>
        <b val="true"/>
        <sz val="10"/>
        <u val="single"/>
      </rPr>
      <t xml:space="preserve">Выход аудио</t>
    </r>
    <r>
      <rPr>
        <rFont val="Arial"/>
        <charset val="204"/>
        <family val="2"/>
        <sz val="10"/>
      </rPr>
      <t xml:space="preserve">: 1 x RCA
</t>
    </r>
    <r>
      <rPr>
        <rFont val="Arial"/>
        <charset val="204"/>
        <family val="2"/>
        <b val="true"/>
        <sz val="10"/>
      </rPr>
      <t xml:space="preserve">Сеть RJ45</t>
    </r>
    <r>
      <rPr>
        <rFont val="Arial"/>
        <charset val="204"/>
        <family val="2"/>
        <sz val="10"/>
      </rPr>
      <t xml:space="preserve">: 1 Гбит  (HTTP, TCP/IP, ONVIF, SMTP, FTP, DDNS, DHCP, PPPOE, RTSP, NAT, "Облако"). </t>
    </r>
    <r>
      <rPr>
        <rFont val="Arial"/>
        <charset val="204"/>
        <family val="2"/>
        <b val="true"/>
        <sz val="10"/>
      </rPr>
      <t xml:space="preserve">WEB браузер</t>
    </r>
    <r>
      <rPr>
        <rFont val="Arial"/>
        <charset val="204"/>
        <family val="2"/>
        <sz val="10"/>
      </rPr>
      <t xml:space="preserve">: Windows 8 / 7 / XP / VISTA. 
</t>
    </r>
    <r>
      <rPr>
        <rFont val="Arial"/>
        <charset val="204"/>
        <family val="2"/>
        <b val="true"/>
        <sz val="10"/>
      </rPr>
      <t xml:space="preserve">CMS</t>
    </r>
    <r>
      <rPr>
        <rFont val="Arial"/>
        <charset val="204"/>
        <family val="2"/>
        <sz val="10"/>
      </rPr>
      <t xml:space="preserve"> программа Windows 8 / 7 / XP / VISTA. </t>
    </r>
    <r>
      <rPr>
        <rFont val="Arial"/>
        <charset val="204"/>
        <family val="2"/>
        <b val="true"/>
        <sz val="10"/>
      </rPr>
      <t xml:space="preserve">Мобильный клиент</t>
    </r>
    <r>
      <rPr>
        <rFont val="Arial"/>
        <charset val="204"/>
        <family val="2"/>
        <sz val="10"/>
      </rPr>
      <t xml:space="preserve"> Windows Phone, Blackberry, iPhone, iPad, Android. Удаленное подключения с использованием </t>
    </r>
    <r>
      <rPr>
        <rFont val="Arial"/>
        <charset val="204"/>
        <family val="2"/>
        <b val="true"/>
        <sz val="10"/>
      </rPr>
      <t xml:space="preserve">3G модема</t>
    </r>
    <r>
      <rPr>
        <rFont val="Arial"/>
        <charset val="204"/>
        <family val="2"/>
        <sz val="10"/>
      </rPr>
      <t xml:space="preserve">.
</t>
    </r>
    <r>
      <rPr>
        <rFont val="Arial"/>
        <charset val="204"/>
        <family val="2"/>
        <b val="true"/>
        <sz val="10"/>
      </rPr>
      <t xml:space="preserve">Запись</t>
    </r>
    <r>
      <rPr>
        <rFont val="Arial"/>
        <charset val="204"/>
        <family val="2"/>
        <sz val="10"/>
      </rPr>
      <t xml:space="preserve"> H.264 Непрерывная, По расписанию, По тревоге, По движению (Предзапись 5 сек, Постзапись 30с/1/2/5 мин) / Закрытие камеры
</t>
    </r>
    <r>
      <rPr>
        <rFont val="Arial"/>
        <charset val="204"/>
        <family val="2"/>
        <b val="true"/>
        <sz val="10"/>
      </rPr>
      <t xml:space="preserve">Поиск</t>
    </r>
    <r>
      <rPr>
        <rFont val="Arial"/>
        <charset val="204"/>
        <family val="2"/>
        <sz val="10"/>
      </rPr>
      <t xml:space="preserve"> По дате/времени (календарь и шкала времени), По событию
</t>
    </r>
    <r>
      <rPr>
        <rFont val="Arial"/>
        <charset val="204"/>
        <family val="2"/>
        <b val="true"/>
        <sz val="10"/>
      </rPr>
      <t xml:space="preserve">Воспроизведение</t>
    </r>
    <r>
      <rPr>
        <rFont val="Arial"/>
        <charset val="204"/>
        <family val="2"/>
        <sz val="10"/>
      </rPr>
      <t xml:space="preserve"> Нормальное / покадровое / замедленное (х1/2, х1/4, х1/8) / ускоренное вперед и назад (х2, х4, х8)
</t>
    </r>
    <r>
      <rPr>
        <rFont val="Arial"/>
        <charset val="204"/>
        <family val="2"/>
        <b val="true"/>
        <sz val="10"/>
      </rPr>
      <t xml:space="preserve">Тревога</t>
    </r>
    <r>
      <rPr>
        <rFont val="Arial"/>
        <charset val="204"/>
        <family val="2"/>
        <sz val="10"/>
      </rPr>
      <t xml:space="preserve">: Отметка в журнале / сигнал / сообщение на экране / уведомление по email (движение, закрытие камеры, потеря видео) / отправка на FTP (движение, закрытие камеры, потеря видео)
</t>
    </r>
    <r>
      <rPr>
        <rFont val="Arial"/>
        <charset val="204"/>
        <family val="2"/>
        <b val="true"/>
        <sz val="10"/>
      </rPr>
      <t xml:space="preserve">4 x SATA до 24Тб</t>
    </r>
    <r>
      <rPr>
        <rFont val="Arial"/>
        <charset val="204"/>
        <family val="2"/>
        <sz val="10"/>
      </rPr>
      <t xml:space="preserve"> + </t>
    </r>
    <r>
      <rPr>
        <rFont val="Arial"/>
        <charset val="204"/>
        <family val="2"/>
        <b val="true"/>
        <sz val="10"/>
      </rPr>
      <t xml:space="preserve">e-SATA 6Тб</t>
    </r>
    <r>
      <rPr>
        <rFont val="Arial"/>
        <charset val="204"/>
        <family val="2"/>
        <sz val="10"/>
      </rPr>
      <t xml:space="preserve">   |    </t>
    </r>
    <r>
      <rPr>
        <rFont val="Arial"/>
        <charset val="204"/>
        <family val="2"/>
        <b val="true"/>
        <sz val="10"/>
      </rPr>
      <t xml:space="preserve"> 2 x USB2.0+1 x USB3.0</t>
    </r>
    <r>
      <rPr>
        <rFont val="Arial"/>
        <charset val="204"/>
        <family val="2"/>
        <sz val="10"/>
      </rPr>
      <t xml:space="preserve"> (</t>
    </r>
    <r>
      <rPr>
        <rFont val="Arial"/>
        <charset val="204"/>
        <family val="2"/>
        <b val="true"/>
        <sz val="10"/>
      </rPr>
      <t xml:space="preserve">3G</t>
    </r>
    <r>
      <rPr>
        <rFont val="Arial"/>
        <charset val="204"/>
        <family val="2"/>
        <sz val="10"/>
      </rPr>
      <t xml:space="preserve"> модем / Flash)
</t>
    </r>
    <r>
      <rPr>
        <rFont val="Arial"/>
        <charset val="204"/>
        <family val="2"/>
        <b val="true"/>
        <sz val="10"/>
      </rPr>
      <t xml:space="preserve">1 x RS485</t>
    </r>
    <r>
      <rPr>
        <rFont val="Arial"/>
        <charset val="204"/>
        <family val="2"/>
        <sz val="10"/>
      </rPr>
      <t xml:space="preserve">  (Dahua, HB5003, HangBang, Hikvision, InteractCmd, LongYang, MeiFang, MinFang, SISO, Transparent, Universal-CS8x, Vista/ 1200-115200 бит/с)      USB мышь и ИК-пульт в комплекте
Постоянное 12В 6А, мощность 72Вт, внешний адаптер 100~240В, 50/60Гц (в комплекте)</t>
    </r>
  </si>
  <si>
    <t>NOVICAM  NR4224</t>
  </si>
  <si>
    <r>
      <t xml:space="preserve">5Mpix
3Mpix
1080p (1920х1080)
960p (1280x960)
</t>
    </r>
    <r>
      <rPr>
        <rFont val="Arial"/>
        <charset val="204"/>
        <family val="2"/>
        <sz val="9"/>
      </rPr>
      <t xml:space="preserve"> 720p (1280x720)</t>
    </r>
  </si>
  <si>
    <r>
      <t xml:space="preserve">200
400
600
800
</t>
    </r>
    <r>
      <rPr>
        <rFont val="Arial"/>
        <charset val="204"/>
        <family val="2"/>
        <sz val="10"/>
      </rPr>
      <t xml:space="preserve">800</t>
    </r>
  </si>
  <si>
    <t>4 x SATA , 1 х e-SATA</t>
  </si>
  <si>
    <t> - сеть
 - PTZ
 - реле
 - датчики</t>
  </si>
  <si>
    <t>8х5Mpix
16х3Mpix
24х1080p
32х960р 
32х720p</t>
  </si>
  <si>
    <r>
      <t xml:space="preserve">Сетевой </t>
    </r>
    <r>
      <rPr>
        <rFont val="Arial"/>
        <charset val="204"/>
        <family val="2"/>
        <b val="true"/>
        <sz val="8"/>
      </rPr>
      <t xml:space="preserve">IP </t>
    </r>
    <r>
      <rPr>
        <rFont val="Arial"/>
        <charset val="204"/>
        <family val="2"/>
        <sz val="8"/>
      </rPr>
      <t xml:space="preserve">видеорегистратор, Режимы:</t>
    </r>
    <r>
      <rPr>
        <rFont val="Arial"/>
        <charset val="204"/>
        <family val="2"/>
        <b val="true"/>
        <sz val="8"/>
      </rPr>
      <t xml:space="preserve"> 8 х 5 Mpix (2560x1920) 25 к/с, 16 х 3 Mpix (2048x1536) 25 к/с, 24 х 1080p (1920х1080) 25 к/с, 32 х 960p (1280x960) 25 к/с, 32 х 720p (1280x720) 25 к/с, </t>
    </r>
    <r>
      <rPr>
        <rFont val="Arial"/>
        <charset val="204"/>
        <family val="2"/>
        <sz val="8"/>
      </rPr>
      <t xml:space="preserve"> формат H.264, запись и воспроизведение </t>
    </r>
    <r>
      <rPr>
        <rFont val="Arial"/>
        <charset val="204"/>
        <family val="2"/>
        <b val="true"/>
        <sz val="8"/>
      </rPr>
      <t xml:space="preserve">Full HD - 600к/с</t>
    </r>
    <r>
      <rPr>
        <rFont val="Arial"/>
        <charset val="204"/>
        <family val="2"/>
        <sz val="8"/>
      </rPr>
      <t xml:space="preserve">, </t>
    </r>
    <r>
      <rPr>
        <rFont val="Arial"/>
        <charset val="204"/>
        <family val="2"/>
        <b val="true"/>
        <sz val="8"/>
      </rPr>
      <t xml:space="preserve">HDD 12TB</t>
    </r>
    <r>
      <rPr>
        <rFont val="Arial"/>
        <charset val="204"/>
        <family val="2"/>
        <sz val="8"/>
      </rPr>
      <t xml:space="preserve">, работа по Сети и с Мобильных устройств, работа через </t>
    </r>
    <r>
      <rPr>
        <rFont val="Arial"/>
        <charset val="204"/>
        <family val="2"/>
        <b val="true"/>
        <sz val="8"/>
      </rPr>
      <t xml:space="preserve">3G модем</t>
    </r>
    <r>
      <rPr>
        <rFont val="Arial"/>
        <charset val="204"/>
        <family val="2"/>
        <sz val="8"/>
      </rPr>
      <t xml:space="preserve">.   USB мышь и ИК-пульт в комплекте. Питание 12v DC 6А</t>
    </r>
  </si>
  <si>
    <t>   
Профессиональные IP видеорегистраторы производства компании NOVIcam, созданы на основе высокопроизводительного чипсета HiSilicon с применением новейших технологий. Предназначены для работы с IP камерами.
IP видеорегистраторы серии NR16 легко и удобно эксплуатировать благодаря инновационным решениям, таким как: одновременная работа на двух мониторах с разрешением до Full HD 1080p; видеоархив до 6Тб; интуитивно понятное графическое меню и поддержка всех современных операционных систем (включая мобильные). Запись всех каналов ведётся в любом поддерживаемом разрешении и реальном времени. При этом общий записываемый поток определяется входным потоком регистратора.
Автоматический помощник позволит легко подключить IP камеры. Возможность удалённого одновременного подключения до 128 пользователей в сочетании с выходным потоком в 40 Мбит/сек и облачный сервис P2P, позволяют легко подключиться и настроить видеорегистратор любым пользователям, где бы они не находились. Обладает совместимостью со всем оборудованием линейки NOVIcam PRO. Компактный размер и современный дизайн позволяют устройству вписаться в любой интерьер.
</t>
  </si>
  <si>
    <r>
      <t xml:space="preserve">Процессор HiSilicon . Полный Мультиплекс. Графическое меню. Доступ Администратор + </t>
    </r>
    <r>
      <rPr>
        <rFont val="Arial"/>
        <charset val="204"/>
        <family val="2"/>
        <b val="true"/>
        <sz val="10"/>
      </rPr>
      <t xml:space="preserve">128</t>
    </r>
    <r>
      <rPr>
        <rFont val="Arial"/>
        <charset val="204"/>
        <family val="2"/>
        <sz val="10"/>
      </rPr>
      <t xml:space="preserve"> Пользователей
</t>
    </r>
    <r>
      <rPr>
        <rFont val="Arial"/>
        <charset val="204"/>
        <family val="2"/>
        <b val="true"/>
        <sz val="10"/>
        <u val="single"/>
      </rPr>
      <t xml:space="preserve">Вход</t>
    </r>
    <r>
      <rPr>
        <rFont val="Arial"/>
        <charset val="204"/>
        <family val="2"/>
        <sz val="10"/>
        <u val="single"/>
      </rPr>
      <t xml:space="preserve"> </t>
    </r>
    <r>
      <rPr>
        <rFont val="Arial"/>
        <charset val="204"/>
        <family val="2"/>
        <b val="true"/>
        <sz val="10"/>
        <u val="single"/>
      </rPr>
      <t xml:space="preserve">видео</t>
    </r>
    <r>
      <rPr>
        <rFont val="Arial"/>
        <charset val="204"/>
        <family val="2"/>
        <b val="true"/>
        <sz val="10"/>
      </rPr>
      <t xml:space="preserve">:</t>
    </r>
    <r>
      <rPr>
        <rFont val="Arial"/>
        <charset val="204"/>
        <family val="2"/>
        <sz val="10"/>
      </rPr>
      <t xml:space="preserve"> 1хRJ45. Максимальное количество каналов 4 для NR1604, </t>
    </r>
    <r>
      <rPr>
        <rFont val="Arial"/>
        <charset val="204"/>
        <family val="2"/>
        <b val="true"/>
        <sz val="10"/>
      </rPr>
      <t xml:space="preserve">8</t>
    </r>
    <r>
      <rPr>
        <rFont val="Arial"/>
        <charset val="204"/>
        <family val="2"/>
        <sz val="10"/>
      </rPr>
      <t xml:space="preserve"> для </t>
    </r>
    <r>
      <rPr>
        <rFont val="Arial"/>
        <charset val="204"/>
        <family val="2"/>
        <b val="true"/>
        <sz val="10"/>
      </rPr>
      <t xml:space="preserve">NR1608,</t>
    </r>
    <r>
      <rPr>
        <rFont val="Arial"/>
        <charset val="204"/>
        <family val="2"/>
        <sz val="10"/>
      </rPr>
      <t xml:space="preserve"> </t>
    </r>
    <r>
      <rPr>
        <rFont val="Arial"/>
        <charset val="204"/>
        <family val="2"/>
        <b val="true"/>
        <sz val="10"/>
      </rPr>
      <t xml:space="preserve">16</t>
    </r>
    <r>
      <rPr>
        <rFont val="Arial"/>
        <charset val="204"/>
        <family val="2"/>
        <sz val="10"/>
      </rPr>
      <t xml:space="preserve"> для </t>
    </r>
    <r>
      <rPr>
        <rFont val="Arial"/>
        <charset val="204"/>
        <family val="2"/>
        <b val="true"/>
        <sz val="10"/>
      </rPr>
      <t xml:space="preserve">NR161
</t>
    </r>
    <r>
      <rPr>
        <rFont val="Arial"/>
        <charset val="204"/>
        <family val="2"/>
        <b val="true"/>
        <sz val="10"/>
        <u val="single"/>
      </rPr>
      <t xml:space="preserve">Выход</t>
    </r>
    <r>
      <rPr>
        <rFont val="Arial"/>
        <charset val="204"/>
        <family val="2"/>
        <sz val="10"/>
        <u val="single"/>
      </rPr>
      <t xml:space="preserve"> </t>
    </r>
    <r>
      <rPr>
        <rFont val="Arial"/>
        <charset val="204"/>
        <family val="2"/>
        <b val="true"/>
        <sz val="10"/>
        <u val="single"/>
      </rPr>
      <t xml:space="preserve">видео</t>
    </r>
    <r>
      <rPr>
        <rFont val="Arial"/>
        <charset val="204"/>
        <family val="2"/>
        <b val="true"/>
        <sz val="10"/>
      </rPr>
      <t xml:space="preserve">:</t>
    </r>
    <r>
      <rPr>
        <rFont val="Arial"/>
        <charset val="204"/>
        <family val="2"/>
        <sz val="10"/>
      </rPr>
      <t xml:space="preserve"> 1 x </t>
    </r>
    <r>
      <rPr>
        <rFont val="Arial"/>
        <charset val="204"/>
        <family val="2"/>
        <b val="true"/>
        <sz val="10"/>
      </rPr>
      <t xml:space="preserve">HDMI</t>
    </r>
    <r>
      <rPr>
        <rFont val="Arial"/>
        <charset val="204"/>
        <family val="2"/>
        <sz val="10"/>
      </rPr>
      <t xml:space="preserve"> (1920x1080), 1 x </t>
    </r>
    <r>
      <rPr>
        <rFont val="Arial"/>
        <charset val="204"/>
        <family val="2"/>
        <b val="true"/>
        <sz val="10"/>
      </rPr>
      <t xml:space="preserve">VGA</t>
    </r>
    <r>
      <rPr>
        <rFont val="Arial"/>
        <charset val="204"/>
        <family val="2"/>
        <sz val="10"/>
      </rPr>
      <t xml:space="preserve"> (1920x1080)
</t>
    </r>
    <r>
      <rPr>
        <rFont val="Arial"/>
        <charset val="204"/>
        <family val="2"/>
        <b val="true"/>
        <sz val="10"/>
        <u val="single"/>
      </rPr>
      <t xml:space="preserve">Выход</t>
    </r>
    <r>
      <rPr>
        <rFont val="Arial"/>
        <charset val="204"/>
        <family val="2"/>
        <sz val="10"/>
        <u val="single"/>
      </rPr>
      <t xml:space="preserve"> </t>
    </r>
    <r>
      <rPr>
        <rFont val="Arial"/>
        <charset val="204"/>
        <family val="2"/>
        <b val="true"/>
        <sz val="10"/>
        <u val="single"/>
      </rPr>
      <t xml:space="preserve">аудио</t>
    </r>
    <r>
      <rPr>
        <rFont val="Arial"/>
        <charset val="204"/>
        <family val="2"/>
        <b val="true"/>
        <sz val="10"/>
      </rPr>
      <t xml:space="preserve">:</t>
    </r>
    <r>
      <rPr>
        <rFont val="Arial"/>
        <charset val="204"/>
        <family val="2"/>
        <sz val="10"/>
      </rPr>
      <t xml:space="preserve"> 1 x </t>
    </r>
    <r>
      <rPr>
        <rFont val="Arial"/>
        <charset val="204"/>
        <family val="2"/>
        <b val="true"/>
        <sz val="10"/>
      </rPr>
      <t xml:space="preserve">RCA,</t>
    </r>
    <r>
      <rPr>
        <rFont val="Arial"/>
        <charset val="204"/>
        <family val="2"/>
        <sz val="10"/>
      </rPr>
      <t xml:space="preserve"> 1 x </t>
    </r>
    <r>
      <rPr>
        <rFont val="Arial"/>
        <charset val="204"/>
        <family val="2"/>
        <b val="true"/>
        <sz val="10"/>
      </rPr>
      <t xml:space="preserve">HDMI(1920x1080)
</t>
    </r>
    <r>
      <rPr>
        <rFont val="Arial"/>
        <charset val="204"/>
        <family val="2"/>
        <b val="true"/>
        <sz val="10"/>
        <u val="single"/>
      </rPr>
      <t xml:space="preserve">Сеть</t>
    </r>
    <r>
      <rPr>
        <rFont val="Arial"/>
        <charset val="204"/>
        <family val="2"/>
        <sz val="10"/>
        <u val="single"/>
      </rPr>
      <t xml:space="preserve"> </t>
    </r>
    <r>
      <rPr>
        <rFont val="Arial"/>
        <charset val="204"/>
        <family val="2"/>
        <b val="true"/>
        <sz val="10"/>
        <u val="single"/>
      </rPr>
      <t xml:space="preserve">RJ45:</t>
    </r>
    <r>
      <rPr>
        <rFont val="Arial"/>
        <charset val="204"/>
        <family val="2"/>
        <sz val="10"/>
      </rPr>
      <t xml:space="preserve"> 1х10/100/1000Мбит (ONVIF 2.2, TCP/IP, PPPoE, DHCP, DNS, DDNS, NTP, SADP, SMTP, SNMP, NFS, iSCSI, IPv6, UPnPTM, P2P). </t>
    </r>
    <r>
      <rPr>
        <rFont val="Arial"/>
        <charset val="204"/>
        <family val="2"/>
        <b val="true"/>
        <sz val="10"/>
      </rPr>
      <t xml:space="preserve">WEB браузер:</t>
    </r>
    <r>
      <rPr>
        <rFont val="Arial"/>
        <charset val="204"/>
        <family val="2"/>
        <sz val="10"/>
      </rPr>
      <t xml:space="preserve"> Windows 8 / 7 / XP / VISTA, Mac OS. </t>
    </r>
    <r>
      <rPr>
        <rFont val="Arial"/>
        <charset val="204"/>
        <family val="2"/>
        <b val="true"/>
        <sz val="10"/>
      </rPr>
      <t xml:space="preserve">CMS программа</t>
    </r>
    <r>
      <rPr>
        <rFont val="Arial"/>
        <charset val="204"/>
        <family val="2"/>
        <sz val="10"/>
      </rPr>
      <t xml:space="preserve"> Windows 7 / XP / VISTA. </t>
    </r>
    <r>
      <rPr>
        <rFont val="Arial"/>
        <charset val="204"/>
        <family val="2"/>
        <b val="true"/>
        <sz val="10"/>
      </rPr>
      <t xml:space="preserve">Мобильный клиент</t>
    </r>
    <r>
      <rPr>
        <rFont val="Arial"/>
        <charset val="204"/>
        <family val="2"/>
        <sz val="10"/>
      </rPr>
      <t xml:space="preserve"> Windows Phone, Blackberry, iPhone, iPad, Android. </t>
    </r>
  </si>
  <si>
    <r>
      <t xml:space="preserve">Запись</t>
    </r>
    <r>
      <rPr>
        <rFont val="Arial"/>
        <charset val="204"/>
        <family val="2"/>
        <sz val="10"/>
        <u val="single"/>
      </rPr>
      <t xml:space="preserve"> </t>
    </r>
    <r>
      <rPr>
        <rFont val="Arial"/>
        <charset val="204"/>
        <family val="2"/>
        <b val="true"/>
        <sz val="10"/>
        <u val="single"/>
      </rPr>
      <t xml:space="preserve">H.264</t>
    </r>
    <r>
      <rPr>
        <rFont val="Arial"/>
        <charset val="204"/>
        <family val="2"/>
        <sz val="10"/>
      </rPr>
      <t xml:space="preserve"> Непрерывная, По расписанию, По тревоге, По движению (Предзапись 5 сек, Постзапись 30с/1/2/5 мин) / Закрытие камеры
</t>
    </r>
    <r>
      <rPr>
        <rFont val="Arial"/>
        <charset val="204"/>
        <family val="2"/>
        <b val="true"/>
        <sz val="10"/>
        <u val="single"/>
      </rPr>
      <t xml:space="preserve">Поиск</t>
    </r>
    <r>
      <rPr>
        <rFont val="Arial"/>
        <charset val="204"/>
        <family val="2"/>
        <sz val="10"/>
      </rPr>
      <t xml:space="preserve"> По дате/времени (календарь и шкала времени), По событию, </t>
    </r>
    <r>
      <rPr>
        <rFont val="Arial"/>
        <charset val="204"/>
        <family val="2"/>
        <b val="true"/>
        <sz val="10"/>
      </rPr>
      <t xml:space="preserve">По меткам
</t>
    </r>
    <r>
      <rPr>
        <rFont val="Arial"/>
        <charset val="204"/>
        <family val="2"/>
        <b val="true"/>
        <sz val="10"/>
        <u val="single"/>
      </rPr>
      <t xml:space="preserve">Воспроизведение</t>
    </r>
    <r>
      <rPr>
        <rFont val="Arial"/>
        <charset val="204"/>
        <family val="2"/>
        <sz val="10"/>
      </rPr>
      <t xml:space="preserve"> Нормальное / покадровое / замедленное (х1/2, х1/4, х1/8) / ускоренное вперед и назад (х2, х4, х8, x16)
</t>
    </r>
    <r>
      <rPr>
        <rFont val="Arial"/>
        <charset val="204"/>
        <family val="2"/>
        <b val="true"/>
        <sz val="10"/>
        <u val="single"/>
      </rPr>
      <t xml:space="preserve">Тревога</t>
    </r>
    <r>
      <rPr>
        <rFont val="Arial"/>
        <charset val="204"/>
        <family val="2"/>
        <b val="true"/>
        <sz val="10"/>
      </rPr>
      <t xml:space="preserve">:</t>
    </r>
    <r>
      <rPr>
        <rFont val="Arial"/>
        <charset val="204"/>
        <family val="2"/>
        <sz val="10"/>
      </rPr>
      <t xml:space="preserve"> Отметка в журнале / сигнал / сообщение на экране / уведомление по email (движение, закрытие камеры, потеря видео) / отправка на FTP (движение, закрытие камеры, потеря видео)</t>
    </r>
  </si>
  <si>
    <r>
      <t xml:space="preserve">1 x </t>
    </r>
    <r>
      <rPr>
        <rFont val="Arial"/>
        <charset val="204"/>
        <family val="2"/>
        <b val="true"/>
        <sz val="10"/>
      </rPr>
      <t xml:space="preserve">SATA до 6Тб </t>
    </r>
    <r>
      <rPr>
        <rFont val="Arial"/>
        <charset val="204"/>
        <family val="2"/>
        <sz val="10"/>
      </rPr>
      <t xml:space="preserve">  </t>
    </r>
    <r>
      <rPr>
        <rFont val="Arial"/>
        <charset val="204"/>
        <family val="2"/>
        <b val="true"/>
        <sz val="10"/>
      </rPr>
      <t xml:space="preserve"> | </t>
    </r>
    <r>
      <rPr>
        <rFont val="Arial"/>
        <charset val="204"/>
        <family val="2"/>
        <sz val="10"/>
      </rPr>
      <t xml:space="preserve">    </t>
    </r>
    <r>
      <rPr>
        <rFont val="Arial"/>
        <charset val="204"/>
        <family val="2"/>
        <b val="true"/>
        <sz val="10"/>
      </rPr>
      <t xml:space="preserve">1</t>
    </r>
    <r>
      <rPr>
        <rFont val="Arial"/>
        <charset val="204"/>
        <family val="2"/>
        <b val="true"/>
        <sz val="8"/>
      </rPr>
      <t xml:space="preserve"> x </t>
    </r>
    <r>
      <rPr>
        <rFont val="Arial"/>
        <charset val="204"/>
        <family val="2"/>
        <b val="true"/>
        <sz val="10"/>
      </rPr>
      <t xml:space="preserve">USB2.0+1 x USB3.0, </t>
    </r>
    <r>
      <rPr>
        <rFont val="Arial"/>
        <charset val="204"/>
        <family val="2"/>
        <sz val="10"/>
      </rPr>
      <t xml:space="preserve">USB мышь в комплекте, Питание  DC 12В, 1.5А.</t>
    </r>
  </si>
  <si>
    <t>РоЕ</t>
  </si>
  <si>
    <t>NOVICAM PRO NR1604</t>
  </si>
  <si>
    <r>
      <t xml:space="preserve">1080p (1920х1080)
960p (1280x960)
</t>
    </r>
    <r>
      <rPr>
        <rFont val="Arial"/>
        <charset val="204"/>
        <family val="2"/>
        <sz val="9"/>
      </rPr>
      <t xml:space="preserve"> </t>
    </r>
    <r>
      <rPr>
        <rFont val="Arial"/>
        <charset val="204"/>
        <family val="2"/>
        <b val="true"/>
        <sz val="9"/>
      </rPr>
      <t xml:space="preserve">720p (1280x720)</t>
    </r>
  </si>
  <si>
    <t> - сеть
 - IP PTZ</t>
  </si>
  <si>
    <r>
      <t xml:space="preserve">Сетевой </t>
    </r>
    <r>
      <rPr>
        <rFont val="Arial"/>
        <charset val="204"/>
        <family val="2"/>
        <b val="true"/>
        <sz val="8"/>
      </rPr>
      <t xml:space="preserve">4</t>
    </r>
    <r>
      <rPr>
        <rFont val="Arial"/>
        <charset val="204"/>
        <family val="2"/>
        <sz val="8"/>
      </rPr>
      <t xml:space="preserve">- канальный</t>
    </r>
    <r>
      <rPr>
        <rFont val="Arial"/>
        <charset val="204"/>
        <family val="2"/>
        <b val="true"/>
        <sz val="8"/>
      </rPr>
      <t xml:space="preserve"> IP</t>
    </r>
    <r>
      <rPr>
        <rFont val="Arial"/>
        <charset val="204"/>
        <family val="2"/>
        <sz val="8"/>
      </rPr>
      <t xml:space="preserve"> видеорегистратор, формат </t>
    </r>
    <r>
      <rPr>
        <rFont val="Arial"/>
        <charset val="204"/>
        <family val="2"/>
        <b val="true"/>
        <sz val="8"/>
      </rPr>
      <t xml:space="preserve">H.264</t>
    </r>
    <r>
      <rPr>
        <rFont val="Arial"/>
        <charset val="204"/>
        <family val="2"/>
        <sz val="8"/>
      </rPr>
      <t xml:space="preserve">, запись</t>
    </r>
    <r>
      <rPr>
        <rFont val="Arial"/>
        <charset val="204"/>
        <family val="2"/>
        <b val="true"/>
        <sz val="8"/>
      </rPr>
      <t xml:space="preserve"> 2Mpix -  120к/с</t>
    </r>
    <r>
      <rPr>
        <rFont val="Arial"/>
        <charset val="204"/>
        <family val="2"/>
        <sz val="8"/>
      </rPr>
      <t xml:space="preserve">,  поддержка HDD до</t>
    </r>
    <r>
      <rPr>
        <rFont val="Arial"/>
        <charset val="204"/>
        <family val="2"/>
        <b val="true"/>
        <sz val="8"/>
      </rPr>
      <t xml:space="preserve"> 6Tб</t>
    </r>
    <r>
      <rPr>
        <rFont val="Arial"/>
        <charset val="204"/>
        <family val="2"/>
        <sz val="8"/>
      </rPr>
      <t xml:space="preserve">, работа по Сети и с Мобильных устройств, доступ Админ+</t>
    </r>
    <r>
      <rPr>
        <rFont val="Arial"/>
        <charset val="204"/>
        <family val="2"/>
        <b val="true"/>
        <sz val="8"/>
      </rPr>
      <t xml:space="preserve">128</t>
    </r>
    <r>
      <rPr>
        <rFont val="Arial"/>
        <charset val="204"/>
        <family val="2"/>
        <sz val="8"/>
      </rPr>
      <t xml:space="preserve"> Пользователей, </t>
    </r>
    <r>
      <rPr>
        <rFont val="Arial"/>
        <charset val="204"/>
        <family val="2"/>
        <b val="true"/>
        <sz val="8"/>
      </rPr>
      <t xml:space="preserve">HDMI</t>
    </r>
    <r>
      <rPr>
        <rFont val="Arial"/>
        <charset val="204"/>
        <family val="2"/>
        <sz val="8"/>
      </rPr>
      <t xml:space="preserve"> выход,  USB мышь  в комплекте.  Питание DC 12В, 1.5А.</t>
    </r>
  </si>
  <si>
    <t>80</t>
  </si>
  <si>
    <t>NOVICAM PRO  NR1608</t>
  </si>
  <si>
    <r>
      <t xml:space="preserve">Сетевой </t>
    </r>
    <r>
      <rPr>
        <rFont val="Arial"/>
        <charset val="204"/>
        <family val="2"/>
        <b val="true"/>
        <sz val="8"/>
      </rPr>
      <t xml:space="preserve">8</t>
    </r>
    <r>
      <rPr>
        <rFont val="Arial"/>
        <charset val="204"/>
        <family val="2"/>
        <sz val="8"/>
      </rPr>
      <t xml:space="preserve">- канальный</t>
    </r>
    <r>
      <rPr>
        <rFont val="Arial"/>
        <charset val="204"/>
        <family val="2"/>
        <b val="true"/>
        <sz val="8"/>
      </rPr>
      <t xml:space="preserve"> IP</t>
    </r>
    <r>
      <rPr>
        <rFont val="Arial"/>
        <charset val="204"/>
        <family val="2"/>
        <sz val="8"/>
      </rPr>
      <t xml:space="preserve"> видеорегистратор, формат </t>
    </r>
    <r>
      <rPr>
        <rFont val="Arial"/>
        <charset val="204"/>
        <family val="2"/>
        <b val="true"/>
        <sz val="8"/>
      </rPr>
      <t xml:space="preserve">H.264</t>
    </r>
    <r>
      <rPr>
        <rFont val="Arial"/>
        <charset val="204"/>
        <family val="2"/>
        <sz val="8"/>
      </rPr>
      <t xml:space="preserve">, запись</t>
    </r>
    <r>
      <rPr>
        <rFont val="Arial"/>
        <charset val="204"/>
        <family val="2"/>
        <b val="true"/>
        <sz val="8"/>
      </rPr>
      <t xml:space="preserve"> 2Mpix -  240к/с</t>
    </r>
    <r>
      <rPr>
        <rFont val="Arial"/>
        <charset val="204"/>
        <family val="2"/>
        <sz val="8"/>
      </rPr>
      <t xml:space="preserve">,  поддержка HDD до</t>
    </r>
    <r>
      <rPr>
        <rFont val="Arial"/>
        <charset val="204"/>
        <family val="2"/>
        <b val="true"/>
        <sz val="8"/>
      </rPr>
      <t xml:space="preserve"> 6Tб</t>
    </r>
    <r>
      <rPr>
        <rFont val="Arial"/>
        <charset val="204"/>
        <family val="2"/>
        <sz val="8"/>
      </rPr>
      <t xml:space="preserve">, работа по Сети и с Мобильных устройств, доступ Админ+</t>
    </r>
    <r>
      <rPr>
        <rFont val="Arial"/>
        <charset val="204"/>
        <family val="2"/>
        <b val="true"/>
        <sz val="8"/>
      </rPr>
      <t xml:space="preserve">128</t>
    </r>
    <r>
      <rPr>
        <rFont val="Arial"/>
        <charset val="204"/>
        <family val="2"/>
        <sz val="8"/>
      </rPr>
      <t xml:space="preserve"> Пользователей, </t>
    </r>
    <r>
      <rPr>
        <rFont val="Arial"/>
        <charset val="204"/>
        <family val="2"/>
        <b val="true"/>
        <sz val="8"/>
      </rPr>
      <t xml:space="preserve">HDMI</t>
    </r>
    <r>
      <rPr>
        <rFont val="Arial"/>
        <charset val="204"/>
        <family val="2"/>
        <sz val="8"/>
      </rPr>
      <t xml:space="preserve"> выход,  USB мышь  в комплекте.  Питание DC 12В, 1.5А.</t>
    </r>
  </si>
  <si>
    <t>110,8</t>
  </si>
  <si>
    <t>NOVICAM PRO  NR1616</t>
  </si>
  <si>
    <t>480
480
480</t>
  </si>
  <si>
    <r>
      <t xml:space="preserve">Сетевой </t>
    </r>
    <r>
      <rPr>
        <rFont val="Arial"/>
        <charset val="204"/>
        <family val="2"/>
        <b val="true"/>
        <sz val="8"/>
      </rPr>
      <t xml:space="preserve">16</t>
    </r>
    <r>
      <rPr>
        <rFont val="Arial"/>
        <charset val="204"/>
        <family val="2"/>
        <sz val="8"/>
      </rPr>
      <t xml:space="preserve">- канальный</t>
    </r>
    <r>
      <rPr>
        <rFont val="Arial"/>
        <charset val="204"/>
        <family val="2"/>
        <b val="true"/>
        <sz val="8"/>
      </rPr>
      <t xml:space="preserve"> IP</t>
    </r>
    <r>
      <rPr>
        <rFont val="Arial"/>
        <charset val="204"/>
        <family val="2"/>
        <sz val="8"/>
      </rPr>
      <t xml:space="preserve"> видеорегистратор, формат </t>
    </r>
    <r>
      <rPr>
        <rFont val="Arial"/>
        <charset val="204"/>
        <family val="2"/>
        <b val="true"/>
        <sz val="8"/>
      </rPr>
      <t xml:space="preserve">H.264</t>
    </r>
    <r>
      <rPr>
        <rFont val="Arial"/>
        <charset val="204"/>
        <family val="2"/>
        <sz val="8"/>
      </rPr>
      <t xml:space="preserve">, запись</t>
    </r>
    <r>
      <rPr>
        <rFont val="Arial"/>
        <charset val="204"/>
        <family val="2"/>
        <b val="true"/>
        <sz val="8"/>
      </rPr>
      <t xml:space="preserve"> 2Mpix -  480к/с</t>
    </r>
    <r>
      <rPr>
        <rFont val="Arial"/>
        <charset val="204"/>
        <family val="2"/>
        <sz val="8"/>
      </rPr>
      <t xml:space="preserve">,  поддержка HDD до</t>
    </r>
    <r>
      <rPr>
        <rFont val="Arial"/>
        <charset val="204"/>
        <family val="2"/>
        <b val="true"/>
        <sz val="8"/>
      </rPr>
      <t xml:space="preserve"> 6Tб</t>
    </r>
    <r>
      <rPr>
        <rFont val="Arial"/>
        <charset val="204"/>
        <family val="2"/>
        <sz val="8"/>
      </rPr>
      <t xml:space="preserve">, работа по Сети и с Мобильных устройств, доступ Админ+</t>
    </r>
    <r>
      <rPr>
        <rFont val="Arial"/>
        <charset val="204"/>
        <family val="2"/>
        <b val="true"/>
        <sz val="8"/>
      </rPr>
      <t xml:space="preserve">128</t>
    </r>
    <r>
      <rPr>
        <rFont val="Arial"/>
        <charset val="204"/>
        <family val="2"/>
        <sz val="8"/>
      </rPr>
      <t xml:space="preserve"> Пользователей, </t>
    </r>
    <r>
      <rPr>
        <rFont val="Arial"/>
        <charset val="204"/>
        <family val="2"/>
        <b val="true"/>
        <sz val="8"/>
      </rPr>
      <t xml:space="preserve">HDMI</t>
    </r>
    <r>
      <rPr>
        <rFont val="Arial"/>
        <charset val="204"/>
        <family val="2"/>
        <sz val="8"/>
      </rPr>
      <t xml:space="preserve"> выход,  USB мышь  в комплекте.  Питание DC 12В, 1.5А.</t>
    </r>
  </si>
  <si>
    <t>160</t>
  </si>
  <si>
    <r>
      <t xml:space="preserve">     Профессиональные </t>
    </r>
    <r>
      <rPr>
        <rFont val="Arial"/>
        <charset val="204"/>
        <family val="2"/>
        <b val="true"/>
        <sz val="10"/>
      </rPr>
      <t xml:space="preserve">IP</t>
    </r>
    <r>
      <rPr>
        <rFont val="Arial"/>
        <charset val="204"/>
        <family val="2"/>
        <sz val="10"/>
      </rPr>
      <t xml:space="preserve"> видеорегистраторы производства компании </t>
    </r>
    <r>
      <rPr>
        <rFont val="Arial"/>
        <charset val="204"/>
        <family val="2"/>
        <b val="true"/>
        <sz val="10"/>
      </rPr>
      <t xml:space="preserve">NOVIcam,</t>
    </r>
    <r>
      <rPr>
        <rFont val="Arial"/>
        <charset val="204"/>
        <family val="2"/>
        <sz val="10"/>
      </rPr>
      <t xml:space="preserve"> создан на основе высокопроизводительного чипсета </t>
    </r>
    <r>
      <rPr>
        <rFont val="Arial"/>
        <charset val="204"/>
        <family val="2"/>
        <b val="true"/>
        <sz val="10"/>
      </rPr>
      <t xml:space="preserve">HiSilicon</t>
    </r>
    <r>
      <rPr>
        <rFont val="Arial"/>
        <charset val="204"/>
        <family val="2"/>
        <sz val="10"/>
      </rPr>
      <t xml:space="preserve"> </t>
    </r>
    <r>
      <rPr>
        <rFont val="Arial"/>
        <charset val="204"/>
        <family val="2"/>
        <b val="true"/>
        <sz val="10"/>
      </rPr>
      <t xml:space="preserve">3535</t>
    </r>
    <r>
      <rPr>
        <rFont val="Arial"/>
        <charset val="204"/>
        <family val="2"/>
        <sz val="10"/>
      </rPr>
      <t xml:space="preserve"> с применением новейших технологий. Предназначен для работы с </t>
    </r>
    <r>
      <rPr>
        <rFont val="Arial"/>
        <charset val="204"/>
        <family val="2"/>
        <b val="true"/>
        <sz val="10"/>
      </rPr>
      <t xml:space="preserve">IP</t>
    </r>
    <r>
      <rPr>
        <rFont val="Arial"/>
        <charset val="204"/>
        <family val="2"/>
        <sz val="10"/>
      </rPr>
      <t xml:space="preserve"> камерами и имеют возможность записывать </t>
    </r>
    <r>
      <rPr>
        <rFont val="Arial"/>
        <charset val="204"/>
        <family val="2"/>
        <b val="true"/>
        <sz val="10"/>
      </rPr>
      <t xml:space="preserve">8</t>
    </r>
    <r>
      <rPr>
        <rFont val="Arial"/>
        <charset val="204"/>
        <family val="2"/>
        <sz val="10"/>
      </rPr>
      <t xml:space="preserve"> и </t>
    </r>
    <r>
      <rPr>
        <rFont val="Arial"/>
        <charset val="204"/>
        <family val="2"/>
        <b val="true"/>
        <sz val="10"/>
      </rPr>
      <t xml:space="preserve">16</t>
    </r>
    <r>
      <rPr>
        <rFont val="Arial"/>
        <charset val="204"/>
        <family val="2"/>
        <sz val="10"/>
      </rPr>
      <t xml:space="preserve"> каналов.
     </t>
    </r>
    <r>
      <rPr>
        <rFont val="Arial"/>
        <charset val="204"/>
        <family val="2"/>
        <b val="true"/>
        <sz val="10"/>
      </rPr>
      <t xml:space="preserve">IP</t>
    </r>
    <r>
      <rPr>
        <rFont val="Arial"/>
        <charset val="204"/>
        <family val="2"/>
        <sz val="10"/>
      </rPr>
      <t xml:space="preserve"> видеорегистраторы  легко и удобно эксплуатировать благодаря инновационным решениям, таким как: одновременная работа на двух мониторах </t>
    </r>
    <r>
      <rPr>
        <rFont val="Arial"/>
        <charset val="204"/>
        <family val="2"/>
        <b val="true"/>
        <sz val="10"/>
      </rPr>
      <t xml:space="preserve">Full</t>
    </r>
    <r>
      <rPr>
        <rFont val="Arial"/>
        <charset val="204"/>
        <family val="2"/>
        <sz val="10"/>
      </rPr>
      <t xml:space="preserve"> </t>
    </r>
    <r>
      <rPr>
        <rFont val="Arial"/>
        <charset val="204"/>
        <family val="2"/>
        <b val="true"/>
        <sz val="10"/>
      </rPr>
      <t xml:space="preserve">HD</t>
    </r>
    <r>
      <rPr>
        <rFont val="Arial"/>
        <charset val="204"/>
        <family val="2"/>
        <sz val="10"/>
      </rPr>
      <t xml:space="preserve"> </t>
    </r>
    <r>
      <rPr>
        <rFont val="Arial"/>
        <charset val="204"/>
        <family val="2"/>
        <b val="true"/>
        <sz val="10"/>
      </rPr>
      <t xml:space="preserve">1080p;</t>
    </r>
    <r>
      <rPr>
        <rFont val="Arial"/>
        <charset val="204"/>
        <family val="2"/>
        <sz val="10"/>
      </rPr>
      <t xml:space="preserve"> видеоархив до </t>
    </r>
    <r>
      <rPr>
        <rFont val="Arial"/>
        <charset val="204"/>
        <family val="2"/>
        <b val="true"/>
        <sz val="10"/>
      </rPr>
      <t xml:space="preserve">8Тб;</t>
    </r>
    <r>
      <rPr>
        <rFont val="Arial"/>
        <charset val="204"/>
        <family val="2"/>
        <sz val="10"/>
      </rPr>
      <t xml:space="preserve"> интуитивно понятное графическое меню и поддержка всех современных операционных систем (включая мобильные). Запись всех каналов ведётся в любом поддерживаемом разрешении и реальном времени </t>
    </r>
    <r>
      <rPr>
        <rFont val="Arial"/>
        <charset val="204"/>
        <family val="2"/>
        <b val="true"/>
        <sz val="10"/>
      </rPr>
      <t xml:space="preserve">(25к/с</t>
    </r>
    <r>
      <rPr>
        <rFont val="Arial"/>
        <charset val="204"/>
        <family val="2"/>
        <sz val="10"/>
      </rPr>
      <t xml:space="preserve"> на канал). При этом общий записываемый поток определяется входным потоком регистратора. Наличие  портов </t>
    </r>
    <r>
      <rPr>
        <rFont val="Arial"/>
        <charset val="204"/>
        <family val="2"/>
        <b val="true"/>
        <sz val="10"/>
      </rPr>
      <t xml:space="preserve">PoE</t>
    </r>
    <r>
      <rPr>
        <rFont val="Arial"/>
        <charset val="204"/>
        <family val="2"/>
        <sz val="10"/>
      </rPr>
      <t xml:space="preserve"> (для </t>
    </r>
    <r>
      <rPr>
        <rFont val="Arial"/>
        <charset val="204"/>
        <family val="2"/>
        <b val="true"/>
        <sz val="10"/>
      </rPr>
      <t xml:space="preserve">NR2608</t>
    </r>
    <r>
      <rPr>
        <rFont val="Arial"/>
        <charset val="204"/>
        <family val="2"/>
        <sz val="10"/>
      </rPr>
      <t xml:space="preserve">-</t>
    </r>
    <r>
      <rPr>
        <rFont val="Arial"/>
        <charset val="204"/>
        <family val="2"/>
        <b val="true"/>
        <sz val="10"/>
      </rPr>
      <t xml:space="preserve">P4</t>
    </r>
    <r>
      <rPr>
        <rFont val="Arial"/>
        <charset val="204"/>
        <family val="2"/>
        <sz val="10"/>
      </rPr>
      <t xml:space="preserve"> и </t>
    </r>
    <r>
      <rPr>
        <rFont val="Arial"/>
        <charset val="204"/>
        <family val="2"/>
        <b val="true"/>
        <sz val="10"/>
      </rPr>
      <t xml:space="preserve">NR2616</t>
    </r>
    <r>
      <rPr>
        <rFont val="Arial"/>
        <charset val="204"/>
        <family val="2"/>
        <sz val="10"/>
      </rPr>
      <t xml:space="preserve">-</t>
    </r>
    <r>
      <rPr>
        <rFont val="Arial"/>
        <charset val="204"/>
        <family val="2"/>
        <b val="true"/>
        <sz val="10"/>
      </rPr>
      <t xml:space="preserve">P8</t>
    </r>
    <r>
      <rPr>
        <rFont val="Arial"/>
        <charset val="204"/>
        <family val="2"/>
        <sz val="10"/>
      </rPr>
      <t xml:space="preserve">  ) позволяет питать камеры, поддерживающие данный стандарт питания, напрямую от регистратора.
     Автоматический помощник позволит легко подключить </t>
    </r>
    <r>
      <rPr>
        <rFont val="Arial"/>
        <charset val="204"/>
        <family val="2"/>
        <b val="true"/>
        <sz val="10"/>
      </rPr>
      <t xml:space="preserve">IP</t>
    </r>
    <r>
      <rPr>
        <rFont val="Arial"/>
        <charset val="204"/>
        <family val="2"/>
        <sz val="10"/>
      </rPr>
      <t xml:space="preserve"> камеры. Возможность удалённого одновременного подключения до </t>
    </r>
    <r>
      <rPr>
        <rFont val="Arial"/>
        <charset val="204"/>
        <family val="2"/>
        <b val="true"/>
        <sz val="10"/>
      </rPr>
      <t xml:space="preserve">128</t>
    </r>
    <r>
      <rPr>
        <rFont val="Arial"/>
        <charset val="204"/>
        <family val="2"/>
        <sz val="10"/>
      </rPr>
      <t xml:space="preserve"> пользователей в сочетании с выходным потоком в </t>
    </r>
    <r>
      <rPr>
        <rFont val="Arial"/>
        <charset val="204"/>
        <family val="2"/>
        <b val="true"/>
        <sz val="10"/>
      </rPr>
      <t xml:space="preserve">80</t>
    </r>
    <r>
      <rPr>
        <rFont val="Arial"/>
        <charset val="204"/>
        <family val="2"/>
        <sz val="10"/>
      </rPr>
      <t xml:space="preserve"> Мбит/сек и облачный сервис P2P, позволяют легко подключиться и настроить видеорегистратор любым пользователям, где бы они не находились. Обладает совместимостью со всем оборудованием линейки </t>
    </r>
    <r>
      <rPr>
        <rFont val="Arial"/>
        <charset val="204"/>
        <family val="2"/>
        <b val="true"/>
        <sz val="10"/>
      </rPr>
      <t xml:space="preserve">NOVIcam</t>
    </r>
    <r>
      <rPr>
        <rFont val="Arial"/>
        <charset val="204"/>
        <family val="2"/>
        <sz val="10"/>
      </rPr>
      <t xml:space="preserve"> </t>
    </r>
    <r>
      <rPr>
        <rFont val="Arial"/>
        <charset val="204"/>
        <family val="2"/>
        <b val="true"/>
        <sz val="10"/>
      </rPr>
      <t xml:space="preserve">PRO.</t>
    </r>
  </si>
  <si>
    <r>
      <t xml:space="preserve">Процессор HiSilicon . Полный Мультиплекс. Графическое меню. Доступ Администратор + </t>
    </r>
    <r>
      <rPr>
        <rFont val="Arial"/>
        <charset val="204"/>
        <family val="2"/>
        <b val="true"/>
        <sz val="10"/>
      </rPr>
      <t xml:space="preserve">128</t>
    </r>
    <r>
      <rPr>
        <rFont val="Arial"/>
        <charset val="204"/>
        <family val="2"/>
        <sz val="10"/>
      </rPr>
      <t xml:space="preserve"> Пользователей
</t>
    </r>
    <r>
      <rPr>
        <rFont val="Arial"/>
        <charset val="204"/>
        <family val="2"/>
        <b val="true"/>
        <sz val="10"/>
        <u val="single"/>
      </rPr>
      <t xml:space="preserve">Вход</t>
    </r>
    <r>
      <rPr>
        <rFont val="Arial"/>
        <charset val="204"/>
        <family val="2"/>
        <sz val="10"/>
        <u val="single"/>
      </rPr>
      <t xml:space="preserve"> </t>
    </r>
    <r>
      <rPr>
        <rFont val="Arial"/>
        <charset val="204"/>
        <family val="2"/>
        <b val="true"/>
        <sz val="10"/>
        <u val="single"/>
      </rPr>
      <t xml:space="preserve">видео</t>
    </r>
    <r>
      <rPr>
        <rFont val="Arial"/>
        <charset val="204"/>
        <family val="2"/>
        <b val="true"/>
        <sz val="10"/>
      </rPr>
      <t xml:space="preserve">:</t>
    </r>
    <r>
      <rPr>
        <rFont val="Arial"/>
        <charset val="204"/>
        <family val="2"/>
        <sz val="10"/>
      </rPr>
      <t xml:space="preserve"> 1хRJ45. Максимальное количество каналов </t>
    </r>
    <r>
      <rPr>
        <rFont val="Arial"/>
        <charset val="204"/>
        <family val="2"/>
        <b val="true"/>
        <sz val="10"/>
      </rPr>
      <t xml:space="preserve">8</t>
    </r>
    <r>
      <rPr>
        <rFont val="Arial"/>
        <charset val="204"/>
        <family val="2"/>
        <sz val="10"/>
      </rPr>
      <t xml:space="preserve"> для </t>
    </r>
    <r>
      <rPr>
        <rFont val="Arial"/>
        <charset val="204"/>
        <family val="2"/>
        <b val="true"/>
        <sz val="10"/>
      </rPr>
      <t xml:space="preserve">NR2608</t>
    </r>
    <r>
      <rPr>
        <rFont val="Arial"/>
        <charset val="204"/>
        <family val="2"/>
        <sz val="10"/>
      </rPr>
      <t xml:space="preserve">-</t>
    </r>
    <r>
      <rPr>
        <rFont val="Arial"/>
        <charset val="204"/>
        <family val="2"/>
        <b val="true"/>
        <sz val="10"/>
      </rPr>
      <t xml:space="preserve">4P;</t>
    </r>
    <r>
      <rPr>
        <rFont val="Arial"/>
        <charset val="204"/>
        <family val="2"/>
        <sz val="10"/>
      </rPr>
      <t xml:space="preserve"> </t>
    </r>
    <r>
      <rPr>
        <rFont val="Arial"/>
        <charset val="204"/>
        <family val="2"/>
        <b val="true"/>
        <sz val="10"/>
      </rPr>
      <t xml:space="preserve">16</t>
    </r>
    <r>
      <rPr>
        <rFont val="Arial"/>
        <charset val="204"/>
        <family val="2"/>
        <sz val="10"/>
      </rPr>
      <t xml:space="preserve"> для </t>
    </r>
    <r>
      <rPr>
        <rFont val="Arial"/>
        <charset val="204"/>
        <family val="2"/>
        <b val="true"/>
        <sz val="10"/>
      </rPr>
      <t xml:space="preserve">NR2616</t>
    </r>
    <r>
      <rPr>
        <rFont val="Arial"/>
        <charset val="204"/>
        <family val="2"/>
        <sz val="10"/>
      </rPr>
      <t xml:space="preserve"> и </t>
    </r>
    <r>
      <rPr>
        <rFont val="Arial"/>
        <charset val="204"/>
        <family val="2"/>
        <b val="true"/>
        <sz val="10"/>
      </rPr>
      <t xml:space="preserve">NR2616</t>
    </r>
    <r>
      <rPr>
        <rFont val="Arial"/>
        <charset val="204"/>
        <family val="2"/>
        <sz val="10"/>
      </rPr>
      <t xml:space="preserve">-</t>
    </r>
    <r>
      <rPr>
        <rFont val="Arial"/>
        <charset val="204"/>
        <family val="2"/>
        <b val="true"/>
        <sz val="10"/>
      </rPr>
      <t xml:space="preserve">8P
</t>
    </r>
    <r>
      <rPr>
        <rFont val="Arial"/>
        <charset val="204"/>
        <family val="2"/>
        <b val="true"/>
        <sz val="10"/>
        <u val="single"/>
      </rPr>
      <t xml:space="preserve">Выход</t>
    </r>
    <r>
      <rPr>
        <rFont val="Arial"/>
        <charset val="204"/>
        <family val="2"/>
        <sz val="10"/>
        <u val="single"/>
      </rPr>
      <t xml:space="preserve"> </t>
    </r>
    <r>
      <rPr>
        <rFont val="Arial"/>
        <charset val="204"/>
        <family val="2"/>
        <b val="true"/>
        <sz val="10"/>
        <u val="single"/>
      </rPr>
      <t xml:space="preserve">видео</t>
    </r>
    <r>
      <rPr>
        <rFont val="Arial"/>
        <charset val="204"/>
        <family val="2"/>
        <b val="true"/>
        <sz val="10"/>
      </rPr>
      <t xml:space="preserve">:</t>
    </r>
    <r>
      <rPr>
        <rFont val="Arial"/>
        <charset val="204"/>
        <family val="2"/>
        <sz val="10"/>
      </rPr>
      <t xml:space="preserve"> 1 x </t>
    </r>
    <r>
      <rPr>
        <rFont val="Arial"/>
        <charset val="204"/>
        <family val="2"/>
        <b val="true"/>
        <sz val="10"/>
      </rPr>
      <t xml:space="preserve">HDMI</t>
    </r>
    <r>
      <rPr>
        <rFont val="Arial"/>
        <charset val="204"/>
        <family val="2"/>
        <sz val="10"/>
      </rPr>
      <t xml:space="preserve"> (1920x1080), 1 x </t>
    </r>
    <r>
      <rPr>
        <rFont val="Arial"/>
        <charset val="204"/>
        <family val="2"/>
        <b val="true"/>
        <sz val="10"/>
      </rPr>
      <t xml:space="preserve">VGA</t>
    </r>
    <r>
      <rPr>
        <rFont val="Arial"/>
        <charset val="204"/>
        <family val="2"/>
        <sz val="10"/>
      </rPr>
      <t xml:space="preserve"> (1920x1080)
</t>
    </r>
    <r>
      <rPr>
        <rFont val="Arial"/>
        <charset val="204"/>
        <family val="2"/>
        <b val="true"/>
        <sz val="10"/>
        <u val="single"/>
      </rPr>
      <t xml:space="preserve">Выход</t>
    </r>
    <r>
      <rPr>
        <rFont val="Arial"/>
        <charset val="204"/>
        <family val="2"/>
        <sz val="10"/>
        <u val="single"/>
      </rPr>
      <t xml:space="preserve"> </t>
    </r>
    <r>
      <rPr>
        <rFont val="Arial"/>
        <charset val="204"/>
        <family val="2"/>
        <b val="true"/>
        <sz val="10"/>
        <u val="single"/>
      </rPr>
      <t xml:space="preserve">аудио</t>
    </r>
    <r>
      <rPr>
        <rFont val="Arial"/>
        <charset val="204"/>
        <family val="2"/>
        <b val="true"/>
        <sz val="10"/>
      </rPr>
      <t xml:space="preserve">:</t>
    </r>
    <r>
      <rPr>
        <rFont val="Arial"/>
        <charset val="204"/>
        <family val="2"/>
        <sz val="10"/>
      </rPr>
      <t xml:space="preserve"> 1 x </t>
    </r>
    <r>
      <rPr>
        <rFont val="Arial"/>
        <charset val="204"/>
        <family val="2"/>
        <b val="true"/>
        <sz val="10"/>
      </rPr>
      <t xml:space="preserve">RCA,</t>
    </r>
    <r>
      <rPr>
        <rFont val="Arial"/>
        <charset val="204"/>
        <family val="2"/>
        <sz val="10"/>
      </rPr>
      <t xml:space="preserve"> 1 x </t>
    </r>
    <r>
      <rPr>
        <rFont val="Arial"/>
        <charset val="204"/>
        <family val="2"/>
        <b val="true"/>
        <sz val="10"/>
      </rPr>
      <t xml:space="preserve">HDMI(1920x1080)
</t>
    </r>
    <r>
      <rPr>
        <rFont val="Arial"/>
        <charset val="204"/>
        <family val="2"/>
        <b val="true"/>
        <sz val="10"/>
        <u val="single"/>
      </rPr>
      <t xml:space="preserve">Сеть</t>
    </r>
    <r>
      <rPr>
        <rFont val="Arial"/>
        <charset val="204"/>
        <family val="2"/>
        <sz val="10"/>
        <u val="single"/>
      </rPr>
      <t xml:space="preserve"> </t>
    </r>
    <r>
      <rPr>
        <rFont val="Arial"/>
        <charset val="204"/>
        <family val="2"/>
        <b val="true"/>
        <sz val="10"/>
        <u val="single"/>
      </rPr>
      <t xml:space="preserve">RJ45:</t>
    </r>
    <r>
      <rPr>
        <rFont val="Arial"/>
        <charset val="204"/>
        <family val="2"/>
        <sz val="10"/>
      </rPr>
      <t xml:space="preserve"> 1х10/100/1000Мбит (ONVIF 2.2, TCP/IP, PPPoE, DHCP, DNS, DDNS, NTP, SADP, SMTP, SNMP, NFS, iSCSI, IPv6, UPnPTM, P2P). </t>
    </r>
    <r>
      <rPr>
        <rFont val="Arial"/>
        <charset val="204"/>
        <family val="2"/>
        <b val="true"/>
        <sz val="10"/>
      </rPr>
      <t xml:space="preserve">WEB браузер:</t>
    </r>
    <r>
      <rPr>
        <rFont val="Arial"/>
        <charset val="204"/>
        <family val="2"/>
        <sz val="10"/>
      </rPr>
      <t xml:space="preserve"> Windows 8 / 7 / XP / VISTA, Mac OS. </t>
    </r>
    <r>
      <rPr>
        <rFont val="Arial"/>
        <charset val="204"/>
        <family val="2"/>
        <b val="true"/>
        <sz val="10"/>
      </rPr>
      <t xml:space="preserve">CMS программа</t>
    </r>
    <r>
      <rPr>
        <rFont val="Arial"/>
        <charset val="204"/>
        <family val="2"/>
        <sz val="10"/>
      </rPr>
      <t xml:space="preserve"> Windows 7 / XP / VISTA. </t>
    </r>
    <r>
      <rPr>
        <rFont val="Arial"/>
        <charset val="204"/>
        <family val="2"/>
        <b val="true"/>
        <sz val="10"/>
      </rPr>
      <t xml:space="preserve">Мобильный клиент</t>
    </r>
    <r>
      <rPr>
        <rFont val="Arial"/>
        <charset val="204"/>
        <family val="2"/>
        <sz val="10"/>
      </rPr>
      <t xml:space="preserve"> Windows Phone, Blackberry, iPhone, iPad, Android. </t>
    </r>
  </si>
  <si>
    <r>
      <t xml:space="preserve">2</t>
    </r>
    <r>
      <rPr>
        <rFont val="Arial"/>
        <charset val="204"/>
        <family val="2"/>
        <b val="true"/>
        <sz val="8"/>
      </rPr>
      <t xml:space="preserve"> x </t>
    </r>
    <r>
      <rPr>
        <rFont val="Arial"/>
        <charset val="204"/>
        <family val="2"/>
        <b val="true"/>
        <sz val="10"/>
      </rPr>
      <t xml:space="preserve">SATA до 12Тб </t>
    </r>
    <r>
      <rPr>
        <rFont val="Arial"/>
        <charset val="204"/>
        <family val="2"/>
        <sz val="10"/>
      </rPr>
      <t xml:space="preserve">  </t>
    </r>
    <r>
      <rPr>
        <rFont val="Arial"/>
        <charset val="204"/>
        <family val="2"/>
        <b val="true"/>
        <sz val="10"/>
      </rPr>
      <t xml:space="preserve"> | </t>
    </r>
    <r>
      <rPr>
        <rFont val="Arial"/>
        <charset val="204"/>
        <family val="2"/>
        <sz val="10"/>
      </rPr>
      <t xml:space="preserve">    </t>
    </r>
    <r>
      <rPr>
        <rFont val="Arial"/>
        <charset val="204"/>
        <family val="2"/>
        <b val="true"/>
        <sz val="10"/>
      </rPr>
      <t xml:space="preserve">1</t>
    </r>
    <r>
      <rPr>
        <rFont val="Arial"/>
        <charset val="204"/>
        <family val="2"/>
        <b val="true"/>
        <sz val="8"/>
      </rPr>
      <t xml:space="preserve"> x </t>
    </r>
    <r>
      <rPr>
        <rFont val="Arial"/>
        <charset val="204"/>
        <family val="2"/>
        <b val="true"/>
        <sz val="10"/>
      </rPr>
      <t xml:space="preserve">USB2.0+1 x USB3.0, </t>
    </r>
    <r>
      <rPr>
        <rFont val="Arial"/>
        <charset val="204"/>
        <family val="2"/>
        <sz val="10"/>
      </rPr>
      <t xml:space="preserve">USB мышь и ИК-пульт в комплекте, Питание AC 220В, 10Вт</t>
    </r>
  </si>
  <si>
    <t>NOVICAM PRO  NR2616</t>
  </si>
  <si>
    <r>
      <t xml:space="preserve">5Mpix
3Mpix
1080p (1920х1080)
960p (1280x960)
</t>
    </r>
    <r>
      <rPr>
        <rFont val="Arial"/>
        <charset val="204"/>
        <family val="2"/>
        <sz val="9"/>
      </rPr>
      <t xml:space="preserve"> </t>
    </r>
    <r>
      <rPr>
        <rFont val="Arial"/>
        <charset val="204"/>
        <family val="2"/>
        <b val="true"/>
        <sz val="9"/>
      </rPr>
      <t xml:space="preserve">720p (1280x720)</t>
    </r>
  </si>
  <si>
    <t>400
400
400
400
400</t>
  </si>
  <si>
    <r>
      <t xml:space="preserve">Сетевой </t>
    </r>
    <r>
      <rPr>
        <rFont val="Arial"/>
        <charset val="204"/>
        <family val="2"/>
        <b val="true"/>
        <sz val="8"/>
      </rPr>
      <t xml:space="preserve">16</t>
    </r>
    <r>
      <rPr>
        <rFont val="Arial"/>
        <charset val="204"/>
        <family val="2"/>
        <sz val="8"/>
      </rPr>
      <t xml:space="preserve">- канальный </t>
    </r>
    <r>
      <rPr>
        <rFont val="Arial"/>
        <charset val="204"/>
        <family val="2"/>
        <b val="true"/>
        <sz val="8"/>
      </rPr>
      <t xml:space="preserve">IP</t>
    </r>
    <r>
      <rPr>
        <rFont val="Arial"/>
        <charset val="204"/>
        <family val="2"/>
        <sz val="8"/>
      </rPr>
      <t xml:space="preserve"> видеорегистратор, формат </t>
    </r>
    <r>
      <rPr>
        <rFont val="Arial"/>
        <charset val="204"/>
        <family val="2"/>
        <b val="true"/>
        <sz val="8"/>
      </rPr>
      <t xml:space="preserve">H.264,</t>
    </r>
    <r>
      <rPr>
        <rFont val="Arial"/>
        <charset val="204"/>
        <family val="2"/>
        <sz val="8"/>
      </rPr>
      <t xml:space="preserve"> запись </t>
    </r>
    <r>
      <rPr>
        <rFont val="Arial"/>
        <charset val="204"/>
        <family val="2"/>
        <b val="true"/>
        <sz val="8"/>
      </rPr>
      <t xml:space="preserve">5Mpix</t>
    </r>
    <r>
      <rPr>
        <rFont val="Arial"/>
        <charset val="204"/>
        <family val="2"/>
        <sz val="8"/>
      </rPr>
      <t xml:space="preserve"> -  </t>
    </r>
    <r>
      <rPr>
        <rFont val="Arial"/>
        <charset val="204"/>
        <family val="2"/>
        <b val="true"/>
        <sz val="8"/>
      </rPr>
      <t xml:space="preserve">400к/с,</t>
    </r>
    <r>
      <rPr>
        <rFont val="Arial"/>
        <charset val="204"/>
        <family val="2"/>
        <sz val="8"/>
      </rPr>
      <t xml:space="preserve">  поддержка HDD до </t>
    </r>
    <r>
      <rPr>
        <rFont val="Arial"/>
        <charset val="204"/>
        <family val="2"/>
        <b val="true"/>
        <sz val="8"/>
      </rPr>
      <t xml:space="preserve">12Tб,</t>
    </r>
    <r>
      <rPr>
        <rFont val="Arial"/>
        <charset val="204"/>
        <family val="2"/>
        <sz val="8"/>
      </rPr>
      <t xml:space="preserve"> работа по Сети и с Мобильных устройств, доступ </t>
    </r>
    <r>
      <rPr>
        <rFont val="Arial"/>
        <charset val="204"/>
        <family val="2"/>
        <b val="true"/>
        <sz val="8"/>
      </rPr>
      <t xml:space="preserve">Админ+128</t>
    </r>
    <r>
      <rPr>
        <rFont val="Arial"/>
        <charset val="204"/>
        <family val="2"/>
        <sz val="8"/>
      </rPr>
      <t xml:space="preserve"> Пользователей, </t>
    </r>
    <r>
      <rPr>
        <rFont val="Arial"/>
        <charset val="204"/>
        <family val="2"/>
        <b val="true"/>
        <sz val="8"/>
      </rPr>
      <t xml:space="preserve">HDMI</t>
    </r>
    <r>
      <rPr>
        <rFont val="Arial"/>
        <charset val="204"/>
        <family val="2"/>
        <sz val="8"/>
      </rPr>
      <t xml:space="preserve"> выход.  USB мышь и ИК-пульт в комплекте. Питание DС 12В 1А.</t>
    </r>
  </si>
  <si>
    <t>220,6</t>
  </si>
  <si>
    <t>NOVICAM PRO  NR2616-P8</t>
  </si>
  <si>
    <r>
      <t xml:space="preserve">Сетевой </t>
    </r>
    <r>
      <rPr>
        <rFont val="Arial"/>
        <charset val="204"/>
        <family val="2"/>
        <b val="true"/>
        <sz val="8"/>
      </rPr>
      <t xml:space="preserve">16</t>
    </r>
    <r>
      <rPr>
        <rFont val="Arial"/>
        <charset val="204"/>
        <family val="2"/>
        <sz val="8"/>
      </rPr>
      <t xml:space="preserve">- канальный </t>
    </r>
    <r>
      <rPr>
        <rFont val="Arial"/>
        <charset val="204"/>
        <family val="2"/>
        <b val="true"/>
        <sz val="8"/>
      </rPr>
      <t xml:space="preserve">IP</t>
    </r>
    <r>
      <rPr>
        <rFont val="Arial"/>
        <charset val="204"/>
        <family val="2"/>
        <sz val="8"/>
      </rPr>
      <t xml:space="preserve"> видеорегистратор, формат </t>
    </r>
    <r>
      <rPr>
        <rFont val="Arial"/>
        <charset val="204"/>
        <family val="2"/>
        <b val="true"/>
        <sz val="8"/>
      </rPr>
      <t xml:space="preserve">H.264,</t>
    </r>
    <r>
      <rPr>
        <rFont val="Arial"/>
        <charset val="204"/>
        <family val="2"/>
        <sz val="8"/>
      </rPr>
      <t xml:space="preserve"> запись </t>
    </r>
    <r>
      <rPr>
        <rFont val="Arial"/>
        <charset val="204"/>
        <family val="2"/>
        <b val="true"/>
        <sz val="8"/>
      </rPr>
      <t xml:space="preserve">5Mpix</t>
    </r>
    <r>
      <rPr>
        <rFont val="Arial"/>
        <charset val="204"/>
        <family val="2"/>
        <sz val="8"/>
      </rPr>
      <t xml:space="preserve"> -  </t>
    </r>
    <r>
      <rPr>
        <rFont val="Arial"/>
        <charset val="204"/>
        <family val="2"/>
        <b val="true"/>
        <sz val="8"/>
      </rPr>
      <t xml:space="preserve">400к/с,</t>
    </r>
    <r>
      <rPr>
        <rFont val="Arial"/>
        <charset val="204"/>
        <family val="2"/>
        <sz val="8"/>
      </rPr>
      <t xml:space="preserve">  поддержка HDD до </t>
    </r>
    <r>
      <rPr>
        <rFont val="Arial"/>
        <charset val="204"/>
        <family val="2"/>
        <b val="true"/>
        <sz val="8"/>
      </rPr>
      <t xml:space="preserve">12Tб,</t>
    </r>
    <r>
      <rPr>
        <rFont val="Arial"/>
        <charset val="204"/>
        <family val="2"/>
        <sz val="8"/>
      </rPr>
      <t xml:space="preserve"> работа по Сети и с Мобильных устройств, доступ </t>
    </r>
    <r>
      <rPr>
        <rFont val="Arial"/>
        <charset val="204"/>
        <family val="2"/>
        <b val="true"/>
        <sz val="8"/>
      </rPr>
      <t xml:space="preserve">Админ+128</t>
    </r>
    <r>
      <rPr>
        <rFont val="Arial"/>
        <charset val="204"/>
        <family val="2"/>
        <sz val="8"/>
      </rPr>
      <t xml:space="preserve"> Пользователей, </t>
    </r>
    <r>
      <rPr>
        <rFont val="Arial"/>
        <charset val="204"/>
        <family val="2"/>
        <b val="true"/>
        <sz val="8"/>
      </rPr>
      <t xml:space="preserve">HDMI</t>
    </r>
    <r>
      <rPr>
        <rFont val="Arial"/>
        <charset val="204"/>
        <family val="2"/>
        <sz val="8"/>
      </rPr>
      <t xml:space="preserve"> выход, </t>
    </r>
    <r>
      <rPr>
        <rFont val="Arial"/>
        <charset val="204"/>
        <family val="2"/>
        <b val="true"/>
        <sz val="8"/>
      </rPr>
      <t xml:space="preserve">8</t>
    </r>
    <r>
      <rPr>
        <rFont val="Arial"/>
        <charset val="204"/>
        <family val="2"/>
        <sz val="8"/>
      </rPr>
      <t xml:space="preserve"> </t>
    </r>
    <r>
      <rPr>
        <rFont val="Arial"/>
        <charset val="204"/>
        <family val="2"/>
        <b val="true"/>
        <sz val="8"/>
      </rPr>
      <t xml:space="preserve">выходов</t>
    </r>
    <r>
      <rPr>
        <rFont val="Arial"/>
        <charset val="204"/>
        <family val="2"/>
        <sz val="8"/>
      </rPr>
      <t xml:space="preserve"> </t>
    </r>
    <r>
      <rPr>
        <rFont val="Arial"/>
        <charset val="204"/>
        <family val="2"/>
        <b val="true"/>
        <sz val="8"/>
      </rPr>
      <t xml:space="preserve">РоЕ</t>
    </r>
    <r>
      <rPr>
        <rFont val="Arial"/>
        <charset val="204"/>
        <family val="2"/>
        <sz val="8"/>
      </rPr>
      <t xml:space="preserve">. USB мышь и ИК-пульт в комплекте. Питание АС 220В.</t>
    </r>
  </si>
  <si>
    <t>350,5</t>
  </si>
  <si>
    <r>
      <t xml:space="preserve">     Профессиональный </t>
    </r>
    <r>
      <rPr>
        <rFont val="Arial"/>
        <charset val="204"/>
        <family val="2"/>
        <b val="true"/>
        <sz val="10"/>
      </rPr>
      <t xml:space="preserve">IP</t>
    </r>
    <r>
      <rPr>
        <rFont val="Arial"/>
        <charset val="204"/>
        <family val="2"/>
        <sz val="10"/>
      </rPr>
      <t xml:space="preserve"> видеорегистратор производства компании </t>
    </r>
    <r>
      <rPr>
        <rFont val="Arial"/>
        <charset val="204"/>
        <family val="2"/>
        <b val="true"/>
        <sz val="10"/>
      </rPr>
      <t xml:space="preserve">NOVIcam,</t>
    </r>
    <r>
      <rPr>
        <rFont val="Arial"/>
        <charset val="204"/>
        <family val="2"/>
        <sz val="10"/>
      </rPr>
      <t xml:space="preserve"> создан на основе высокопроизводительного чипсета </t>
    </r>
    <r>
      <rPr>
        <rFont val="Arial"/>
        <charset val="204"/>
        <family val="2"/>
        <b val="true"/>
        <sz val="10"/>
      </rPr>
      <t xml:space="preserve">HiSilicon</t>
    </r>
    <r>
      <rPr>
        <rFont val="Arial"/>
        <charset val="204"/>
        <family val="2"/>
        <sz val="10"/>
      </rPr>
      <t xml:space="preserve"> </t>
    </r>
    <r>
      <rPr>
        <rFont val="Arial"/>
        <charset val="204"/>
        <family val="2"/>
        <b val="true"/>
        <sz val="10"/>
      </rPr>
      <t xml:space="preserve">3535</t>
    </r>
    <r>
      <rPr>
        <rFont val="Arial"/>
        <charset val="204"/>
        <family val="2"/>
        <sz val="10"/>
      </rPr>
      <t xml:space="preserve"> с применением новейших технологий. Предназначен для работы с </t>
    </r>
    <r>
      <rPr>
        <rFont val="Arial"/>
        <charset val="204"/>
        <family val="2"/>
        <b val="true"/>
        <sz val="10"/>
      </rPr>
      <t xml:space="preserve">IP</t>
    </r>
    <r>
      <rPr>
        <rFont val="Arial"/>
        <charset val="204"/>
        <family val="2"/>
        <sz val="10"/>
      </rPr>
      <t xml:space="preserve"> камерами и имеет возможность записывать </t>
    </r>
    <r>
      <rPr>
        <rFont val="Arial"/>
        <charset val="204"/>
        <family val="2"/>
        <b val="true"/>
        <sz val="10"/>
      </rPr>
      <t xml:space="preserve">32</t>
    </r>
    <r>
      <rPr>
        <rFont val="Arial"/>
        <charset val="204"/>
        <family val="2"/>
        <sz val="10"/>
      </rPr>
      <t xml:space="preserve"> канала.
     </t>
    </r>
    <r>
      <rPr>
        <rFont val="Arial"/>
        <charset val="204"/>
        <family val="2"/>
        <b val="true"/>
        <sz val="10"/>
      </rPr>
      <t xml:space="preserve">IP</t>
    </r>
    <r>
      <rPr>
        <rFont val="Arial"/>
        <charset val="204"/>
        <family val="2"/>
        <sz val="10"/>
      </rPr>
      <t xml:space="preserve"> видеорегистратор </t>
    </r>
    <r>
      <rPr>
        <rFont val="Arial"/>
        <charset val="204"/>
        <family val="2"/>
        <b val="true"/>
        <sz val="10"/>
      </rPr>
      <t xml:space="preserve">NR4632</t>
    </r>
    <r>
      <rPr>
        <rFont val="Arial"/>
        <charset val="204"/>
        <family val="2"/>
        <sz val="10"/>
      </rPr>
      <t xml:space="preserve"> легко и удобно эксплуатировать благодаря инновационным решениям, таким как: одновременная работа на двух мониторах </t>
    </r>
    <r>
      <rPr>
        <rFont val="Arial"/>
        <charset val="204"/>
        <family val="2"/>
        <b val="true"/>
        <sz val="10"/>
      </rPr>
      <t xml:space="preserve">Full</t>
    </r>
    <r>
      <rPr>
        <rFont val="Arial"/>
        <charset val="204"/>
        <family val="2"/>
        <sz val="10"/>
      </rPr>
      <t xml:space="preserve"> </t>
    </r>
    <r>
      <rPr>
        <rFont val="Arial"/>
        <charset val="204"/>
        <family val="2"/>
        <b val="true"/>
        <sz val="10"/>
      </rPr>
      <t xml:space="preserve">HD</t>
    </r>
    <r>
      <rPr>
        <rFont val="Arial"/>
        <charset val="204"/>
        <family val="2"/>
        <sz val="10"/>
      </rPr>
      <t xml:space="preserve"> </t>
    </r>
    <r>
      <rPr>
        <rFont val="Arial"/>
        <charset val="204"/>
        <family val="2"/>
        <b val="true"/>
        <sz val="10"/>
      </rPr>
      <t xml:space="preserve">1080p;</t>
    </r>
    <r>
      <rPr>
        <rFont val="Arial"/>
        <charset val="204"/>
        <family val="2"/>
        <sz val="10"/>
      </rPr>
      <t xml:space="preserve"> видеоархив до </t>
    </r>
    <r>
      <rPr>
        <rFont val="Arial"/>
        <charset val="204"/>
        <family val="2"/>
        <b val="true"/>
        <sz val="10"/>
      </rPr>
      <t xml:space="preserve">16Тб;</t>
    </r>
    <r>
      <rPr>
        <rFont val="Arial"/>
        <charset val="204"/>
        <family val="2"/>
        <sz val="10"/>
      </rPr>
      <t xml:space="preserve"> интуитивно понятное графическое меню и поддержка всех современных операционных систем (включая мобильные). Запись всех каналов ведётся в любом поддерживаемом разрешении и реальном времени </t>
    </r>
    <r>
      <rPr>
        <rFont val="Arial"/>
        <charset val="204"/>
        <family val="2"/>
        <b val="true"/>
        <sz val="10"/>
      </rPr>
      <t xml:space="preserve">(25к/с</t>
    </r>
    <r>
      <rPr>
        <rFont val="Arial"/>
        <charset val="204"/>
        <family val="2"/>
        <sz val="10"/>
      </rPr>
      <t xml:space="preserve"> на канал). При этом общий записываемый поток определяется входным потоком регистратора.
     Автоматический помощник позволит легко подключить </t>
    </r>
    <r>
      <rPr>
        <rFont val="Arial"/>
        <charset val="204"/>
        <family val="2"/>
        <b val="true"/>
        <sz val="10"/>
      </rPr>
      <t xml:space="preserve">IP</t>
    </r>
    <r>
      <rPr>
        <rFont val="Arial"/>
        <charset val="204"/>
        <family val="2"/>
        <sz val="10"/>
      </rPr>
      <t xml:space="preserve"> камеры. Возможность удалённого одновременного подключения до </t>
    </r>
    <r>
      <rPr>
        <rFont val="Arial"/>
        <charset val="204"/>
        <family val="2"/>
        <b val="true"/>
        <sz val="10"/>
      </rPr>
      <t xml:space="preserve">128</t>
    </r>
    <r>
      <rPr>
        <rFont val="Arial"/>
        <charset val="204"/>
        <family val="2"/>
        <sz val="10"/>
      </rPr>
      <t xml:space="preserve"> пользователей в сочетании с выходным потоком в </t>
    </r>
    <r>
      <rPr>
        <rFont val="Arial"/>
        <charset val="204"/>
        <family val="2"/>
        <b val="true"/>
        <sz val="10"/>
      </rPr>
      <t xml:space="preserve">80</t>
    </r>
    <r>
      <rPr>
        <rFont val="Arial"/>
        <charset val="204"/>
        <family val="2"/>
        <sz val="10"/>
      </rPr>
      <t xml:space="preserve"> Мбит/сек и облачный сервис </t>
    </r>
    <r>
      <rPr>
        <rFont val="Arial"/>
        <charset val="204"/>
        <family val="2"/>
        <b val="true"/>
        <sz val="10"/>
      </rPr>
      <t xml:space="preserve">P2P,</t>
    </r>
    <r>
      <rPr>
        <rFont val="Arial"/>
        <charset val="204"/>
        <family val="2"/>
        <sz val="10"/>
      </rPr>
      <t xml:space="preserve"> позволяют легко подключиться и настроить видеорегистратор любым пользователям, где бы они не находились. Обладает совместимостью со всем оборудованием линейки </t>
    </r>
    <r>
      <rPr>
        <rFont val="Arial"/>
        <charset val="204"/>
        <family val="2"/>
        <b val="true"/>
        <sz val="10"/>
      </rPr>
      <t xml:space="preserve">NOVIcam</t>
    </r>
    <r>
      <rPr>
        <rFont val="Arial"/>
        <charset val="204"/>
        <family val="2"/>
        <sz val="10"/>
      </rPr>
      <t xml:space="preserve"> </t>
    </r>
    <r>
      <rPr>
        <rFont val="Arial"/>
        <charset val="204"/>
        <family val="2"/>
        <b val="true"/>
        <sz val="10"/>
      </rPr>
      <t xml:space="preserve">PRO.</t>
    </r>
    <r>
      <rPr>
        <rFont val="Arial"/>
        <charset val="204"/>
        <family val="2"/>
        <sz val="10"/>
      </rPr>
      <t xml:space="preserve"> 
     Незаменим при построении профессиональных систем видеонаблюдения на средних и больших объектах, в том числе, разнесенных друг от друга на большие расстояния.</t>
    </r>
  </si>
  <si>
    <t>,</t>
  </si>
  <si>
    <r>
      <t xml:space="preserve">Процессор HiSilicon. Полный Мультиплекс. Графическое меню. Доступ Администратор + </t>
    </r>
    <r>
      <rPr>
        <rFont val="Arial"/>
        <charset val="204"/>
        <family val="2"/>
        <b val="true"/>
        <sz val="10"/>
      </rPr>
      <t xml:space="preserve">128</t>
    </r>
    <r>
      <rPr>
        <rFont val="Arial"/>
        <charset val="204"/>
        <family val="2"/>
        <sz val="10"/>
      </rPr>
      <t xml:space="preserve"> Пользователей
</t>
    </r>
    <r>
      <rPr>
        <rFont val="Arial"/>
        <charset val="204"/>
        <family val="2"/>
        <b val="true"/>
        <sz val="10"/>
      </rPr>
      <t xml:space="preserve">Вход видео</t>
    </r>
    <r>
      <rPr>
        <rFont val="Arial"/>
        <charset val="204"/>
        <family val="2"/>
        <sz val="10"/>
      </rPr>
      <t xml:space="preserve">: </t>
    </r>
    <r>
      <rPr>
        <rFont val="Arial"/>
        <charset val="204"/>
        <family val="2"/>
        <b val="true"/>
        <sz val="10"/>
      </rPr>
      <t xml:space="preserve">2</t>
    </r>
    <r>
      <rPr>
        <rFont val="Arial"/>
        <charset val="204"/>
        <family val="2"/>
        <sz val="10"/>
      </rPr>
      <t xml:space="preserve">хRJ45. Максимальное количество каналов </t>
    </r>
    <r>
      <rPr>
        <rFont val="Arial"/>
        <charset val="204"/>
        <family val="2"/>
        <b val="true"/>
        <sz val="10"/>
      </rPr>
      <t xml:space="preserve">32 
Выход видео</t>
    </r>
    <r>
      <rPr>
        <rFont val="Arial"/>
        <charset val="204"/>
        <family val="2"/>
        <sz val="10"/>
      </rPr>
      <t xml:space="preserve">: 1 x </t>
    </r>
    <r>
      <rPr>
        <rFont val="Arial"/>
        <charset val="204"/>
        <family val="2"/>
        <b val="true"/>
        <sz val="10"/>
      </rPr>
      <t xml:space="preserve">HDMI</t>
    </r>
    <r>
      <rPr>
        <rFont val="Arial"/>
        <charset val="204"/>
        <family val="2"/>
        <sz val="10"/>
      </rPr>
      <t xml:space="preserve"> (1920x1080), 1 x </t>
    </r>
    <r>
      <rPr>
        <rFont val="Arial"/>
        <charset val="204"/>
        <family val="2"/>
        <b val="true"/>
        <sz val="10"/>
      </rPr>
      <t xml:space="preserve">VGA </t>
    </r>
    <r>
      <rPr>
        <rFont val="Arial"/>
        <charset val="204"/>
        <family val="2"/>
        <sz val="10"/>
      </rPr>
      <t xml:space="preserve">(1920x1080)
</t>
    </r>
    <r>
      <rPr>
        <rFont val="Arial"/>
        <charset val="204"/>
        <family val="2"/>
        <b val="true"/>
        <sz val="10"/>
      </rPr>
      <t xml:space="preserve">Выход аудио</t>
    </r>
    <r>
      <rPr>
        <rFont val="Arial"/>
        <charset val="204"/>
        <family val="2"/>
        <sz val="10"/>
      </rPr>
      <t xml:space="preserve">: 1 x </t>
    </r>
    <r>
      <rPr>
        <rFont val="Arial"/>
        <charset val="204"/>
        <family val="2"/>
        <b val="true"/>
        <sz val="10"/>
      </rPr>
      <t xml:space="preserve">RCA</t>
    </r>
    <r>
      <rPr>
        <rFont val="Arial"/>
        <charset val="204"/>
        <family val="2"/>
        <sz val="10"/>
      </rPr>
      <t xml:space="preserve">, 1 x </t>
    </r>
    <r>
      <rPr>
        <rFont val="Arial"/>
        <charset val="204"/>
        <family val="2"/>
        <b val="true"/>
        <sz val="10"/>
      </rPr>
      <t xml:space="preserve">HDMI</t>
    </r>
    <r>
      <rPr>
        <rFont val="Arial"/>
        <charset val="204"/>
        <family val="2"/>
        <sz val="10"/>
      </rPr>
      <t xml:space="preserve">(1920x1080)
</t>
    </r>
    <r>
      <rPr>
        <rFont val="Arial"/>
        <charset val="204"/>
        <family val="2"/>
        <b val="true"/>
        <sz val="10"/>
      </rPr>
      <t xml:space="preserve">Сеть RJ45</t>
    </r>
    <r>
      <rPr>
        <rFont val="Arial"/>
        <charset val="204"/>
        <family val="2"/>
        <sz val="10"/>
      </rPr>
      <t xml:space="preserve">: </t>
    </r>
    <r>
      <rPr>
        <rFont val="Arial"/>
        <charset val="204"/>
        <family val="2"/>
        <b val="true"/>
        <sz val="10"/>
      </rPr>
      <t xml:space="preserve">2</t>
    </r>
    <r>
      <rPr>
        <rFont val="Arial"/>
        <charset val="204"/>
        <family val="2"/>
        <sz val="10"/>
      </rPr>
      <t xml:space="preserve">х10/100/1000Мбит (ONVIF 2.2, TCP/IP, PPPoE, DHCP, DNS, DDNS, NTP, SADP, SMTP, SNMP, NFS, iSCSI, IPv6, UPnPTM, P2P). WEB браузер: Windows 7 / XP / VISTA, MacOS. CMS программа Windows 7 / XP / VISTA. Мобильный клиент Windows Phone, Blackberry, iPhone, iPad, Android
</t>
    </r>
    <r>
      <rPr>
        <rFont val="Arial"/>
        <charset val="204"/>
        <family val="2"/>
        <b val="true"/>
        <sz val="10"/>
      </rPr>
      <t xml:space="preserve">Запись</t>
    </r>
    <r>
      <rPr>
        <rFont val="Arial"/>
        <charset val="204"/>
        <family val="2"/>
        <sz val="10"/>
      </rPr>
      <t xml:space="preserve"> H.264 Непрерывная, По расписанию, По тревоге, По движению (Предзапись 5 сек, Постзапись 30с/1/2/5 мин) / Закрытие камеры
</t>
    </r>
    <r>
      <rPr>
        <rFont val="Arial"/>
        <charset val="204"/>
        <family val="2"/>
        <b val="true"/>
        <sz val="10"/>
      </rPr>
      <t xml:space="preserve">Поиск</t>
    </r>
    <r>
      <rPr>
        <rFont val="Arial"/>
        <charset val="204"/>
        <family val="2"/>
        <sz val="10"/>
      </rPr>
      <t xml:space="preserve"> По дате/времени (календарь и шкала времени), По событию
</t>
    </r>
    <r>
      <rPr>
        <rFont val="Arial"/>
        <charset val="204"/>
        <family val="2"/>
        <b val="true"/>
        <sz val="10"/>
      </rPr>
      <t xml:space="preserve">Воспроизведение</t>
    </r>
    <r>
      <rPr>
        <rFont val="Arial"/>
        <charset val="204"/>
        <family val="2"/>
        <sz val="10"/>
      </rPr>
      <t xml:space="preserve"> Нормальное / покадровое / замедленное (х1/2, х1/4, х1/8) / ускоренное вперед и назад (х2, х4, х8, x16)
</t>
    </r>
    <r>
      <rPr>
        <rFont val="Arial"/>
        <charset val="204"/>
        <family val="2"/>
        <b val="true"/>
        <sz val="10"/>
      </rPr>
      <t xml:space="preserve">Тревога:</t>
    </r>
    <r>
      <rPr>
        <rFont val="Arial"/>
        <charset val="204"/>
        <family val="2"/>
        <sz val="10"/>
      </rPr>
      <t xml:space="preserve"> Отметка в журнале / сигнал / сообщение на экране / уведомление по email (движение, закрытие камеры, потеря видео) / отправка на FTP (движение, закрытие камеры, потеря видео)
</t>
    </r>
    <r>
      <rPr>
        <rFont val="Arial"/>
        <charset val="204"/>
        <family val="2"/>
        <b val="true"/>
        <sz val="10"/>
      </rPr>
      <t xml:space="preserve">RS485</t>
    </r>
    <r>
      <rPr>
        <rFont val="Arial"/>
        <charset val="204"/>
        <family val="2"/>
        <sz val="10"/>
      </rPr>
      <t xml:space="preserve">: Pelco-D / Pelco-P, </t>
    </r>
    <r>
      <rPr>
        <rFont val="Arial"/>
        <charset val="204"/>
        <family val="2"/>
        <b val="true"/>
        <sz val="10"/>
      </rPr>
      <t xml:space="preserve">4 x SATA до 24Тб  </t>
    </r>
    <r>
      <rPr>
        <rFont val="Arial"/>
        <charset val="204"/>
        <family val="2"/>
        <sz val="10"/>
      </rPr>
      <t xml:space="preserve">  |     </t>
    </r>
    <r>
      <rPr>
        <rFont val="Arial"/>
        <charset val="204"/>
        <family val="2"/>
        <b val="true"/>
        <sz val="10"/>
      </rPr>
      <t xml:space="preserve">2 x USB2.0, 1 x USB3.0, </t>
    </r>
    <r>
      <rPr>
        <rFont val="Arial"/>
        <charset val="204"/>
        <family val="2"/>
        <sz val="10"/>
      </rPr>
      <t xml:space="preserve">USB мышь и ИК-пульт в комплекте, Питание AC 220В, 20Вт</t>
    </r>
  </si>
  <si>
    <t>NOVICAM PRO NR4632</t>
  </si>
  <si>
    <t>800
800
800
800
800</t>
  </si>
  <si>
    <t>SATA x 4</t>
  </si>
  <si>
    <t>- сеть
- RS485
- датчик</t>
  </si>
  <si>
    <r>
      <t xml:space="preserve">Сетевой </t>
    </r>
    <r>
      <rPr>
        <rFont val="Arial"/>
        <charset val="204"/>
        <family val="2"/>
        <b val="true"/>
        <sz val="8"/>
      </rPr>
      <t xml:space="preserve">32</t>
    </r>
    <r>
      <rPr>
        <rFont val="Arial"/>
        <charset val="204"/>
        <family val="2"/>
        <sz val="8"/>
      </rPr>
      <t xml:space="preserve">- канальный </t>
    </r>
    <r>
      <rPr>
        <rFont val="Arial"/>
        <charset val="204"/>
        <family val="2"/>
        <b val="true"/>
        <sz val="8"/>
      </rPr>
      <t xml:space="preserve">IP</t>
    </r>
    <r>
      <rPr>
        <rFont val="Arial"/>
        <charset val="204"/>
        <family val="2"/>
        <sz val="8"/>
      </rPr>
      <t xml:space="preserve"> видеорегистратор, формат </t>
    </r>
    <r>
      <rPr>
        <rFont val="Arial"/>
        <charset val="204"/>
        <family val="2"/>
        <b val="true"/>
        <sz val="8"/>
      </rPr>
      <t xml:space="preserve">H.264,</t>
    </r>
    <r>
      <rPr>
        <rFont val="Arial"/>
        <charset val="204"/>
        <family val="2"/>
        <sz val="8"/>
      </rPr>
      <t xml:space="preserve"> запись </t>
    </r>
    <r>
      <rPr>
        <rFont val="Arial"/>
        <charset val="204"/>
        <family val="2"/>
        <b val="true"/>
        <sz val="8"/>
      </rPr>
      <t xml:space="preserve">5Mpix</t>
    </r>
    <r>
      <rPr>
        <rFont val="Arial"/>
        <charset val="204"/>
        <family val="2"/>
        <sz val="8"/>
      </rPr>
      <t xml:space="preserve"> -  </t>
    </r>
    <r>
      <rPr>
        <rFont val="Arial"/>
        <charset val="204"/>
        <family val="2"/>
        <b val="true"/>
        <sz val="8"/>
      </rPr>
      <t xml:space="preserve">800к/с,</t>
    </r>
    <r>
      <rPr>
        <rFont val="Arial"/>
        <charset val="204"/>
        <family val="2"/>
        <sz val="8"/>
      </rPr>
      <t xml:space="preserve">  поддержка HDD до </t>
    </r>
    <r>
      <rPr>
        <rFont val="Arial"/>
        <charset val="204"/>
        <family val="2"/>
        <b val="true"/>
        <sz val="8"/>
      </rPr>
      <t xml:space="preserve">24Tб,</t>
    </r>
    <r>
      <rPr>
        <rFont val="Arial"/>
        <charset val="204"/>
        <family val="2"/>
        <sz val="8"/>
      </rPr>
      <t xml:space="preserve"> работа по Сети и с Мобильных устройств, доступ </t>
    </r>
    <r>
      <rPr>
        <rFont val="Arial"/>
        <charset val="204"/>
        <family val="2"/>
        <b val="true"/>
        <sz val="8"/>
      </rPr>
      <t xml:space="preserve">Админ+128</t>
    </r>
    <r>
      <rPr>
        <rFont val="Arial"/>
        <charset val="204"/>
        <family val="2"/>
        <sz val="8"/>
      </rPr>
      <t xml:space="preserve"> Пользователей, </t>
    </r>
    <r>
      <rPr>
        <rFont val="Arial"/>
        <charset val="204"/>
        <family val="2"/>
        <b val="true"/>
        <sz val="8"/>
      </rPr>
      <t xml:space="preserve">HDMI</t>
    </r>
    <r>
      <rPr>
        <rFont val="Arial"/>
        <charset val="204"/>
        <family val="2"/>
        <sz val="8"/>
      </rPr>
      <t xml:space="preserve"> выход. USB мышь и ИК-пульт в комплекте.  Питание АС 220В.</t>
    </r>
  </si>
  <si>
    <t>Профессиональный IP видеорегистратор производства компании NOVIcam, создан на основе высокопроизводительного чипсета HiSilicon с применением новейших технологий. Имеет возможность подключения IP камер с разрешением до 8Мп.
IP видеорегистратор легко и удобно эксплуатировать благодаря инновационным решениям, таким как: одновременная работа на двух мониторах; поддержка HDD емкостью до 6Тб; интуитивно понятное графическое меню и поддержка всех современных операционных систем (включая мобильные). 
Автоматический помощник позволит легко подключить IP камеры. Возможность удалённого одновременного подключения до 128 пользователей в сочетании с выходным потоком в 80 Мбит/сек и облачный сервис P2P, позволяют легко подключиться и настроить видеорегистратор любым пользователям, где бы они не находились. Обладает совместимостью со всем оборудованием линейки NOVIcam PRO. Для кодирования видеопотока может использоваться новейший формат H.265. Разрешение 4К на видеовыходе HDMI позволяет просматривать камеры до 8Мп в максимальном качестве.</t>
  </si>
  <si>
    <r>
      <t xml:space="preserve">Процессор HiSilicon . Полный Мультиплекс. Графическое меню. Доступ Администратор + </t>
    </r>
    <r>
      <rPr>
        <rFont val="Arial"/>
        <charset val="204"/>
        <family val="2"/>
        <b val="true"/>
        <sz val="10"/>
      </rPr>
      <t xml:space="preserve">128</t>
    </r>
    <r>
      <rPr>
        <rFont val="Arial"/>
        <charset val="204"/>
        <family val="2"/>
        <sz val="10"/>
      </rPr>
      <t xml:space="preserve"> Пользователей
</t>
    </r>
    <r>
      <rPr>
        <rFont val="Arial"/>
        <charset val="204"/>
        <family val="2"/>
        <b val="true"/>
        <sz val="10"/>
        <u val="single"/>
      </rPr>
      <t xml:space="preserve">Вход</t>
    </r>
    <r>
      <rPr>
        <rFont val="Arial"/>
        <charset val="204"/>
        <family val="2"/>
        <sz val="10"/>
        <u val="single"/>
      </rPr>
      <t xml:space="preserve"> </t>
    </r>
    <r>
      <rPr>
        <rFont val="Arial"/>
        <charset val="204"/>
        <family val="2"/>
        <b val="true"/>
        <sz val="10"/>
        <u val="single"/>
      </rPr>
      <t xml:space="preserve">видео</t>
    </r>
    <r>
      <rPr>
        <rFont val="Arial"/>
        <charset val="204"/>
        <family val="2"/>
        <b val="true"/>
        <sz val="10"/>
      </rPr>
      <t xml:space="preserve">:</t>
    </r>
    <r>
      <rPr>
        <rFont val="Arial"/>
        <charset val="204"/>
        <family val="2"/>
        <sz val="10"/>
      </rPr>
      <t xml:space="preserve"> 1хRJ45. Максимальное количество каналов 4 для NR1804, </t>
    </r>
    <r>
      <rPr>
        <rFont val="Arial"/>
        <charset val="204"/>
        <family val="2"/>
        <b val="true"/>
        <sz val="10"/>
      </rPr>
      <t xml:space="preserve">8</t>
    </r>
    <r>
      <rPr>
        <rFont val="Arial"/>
        <charset val="204"/>
        <family val="2"/>
        <sz val="10"/>
      </rPr>
      <t xml:space="preserve"> для </t>
    </r>
    <r>
      <rPr>
        <rFont val="Arial"/>
        <charset val="204"/>
        <family val="2"/>
        <b val="true"/>
        <sz val="10"/>
      </rPr>
      <t xml:space="preserve">NR1808
</t>
    </r>
    <r>
      <rPr>
        <rFont val="Arial"/>
        <charset val="204"/>
        <family val="2"/>
        <b val="true"/>
        <sz val="10"/>
        <u val="single"/>
      </rPr>
      <t xml:space="preserve">Выход</t>
    </r>
    <r>
      <rPr>
        <rFont val="Arial"/>
        <charset val="204"/>
        <family val="2"/>
        <sz val="10"/>
        <u val="single"/>
      </rPr>
      <t xml:space="preserve"> </t>
    </r>
    <r>
      <rPr>
        <rFont val="Arial"/>
        <charset val="204"/>
        <family val="2"/>
        <b val="true"/>
        <sz val="10"/>
        <u val="single"/>
      </rPr>
      <t xml:space="preserve">видео</t>
    </r>
    <r>
      <rPr>
        <rFont val="Arial"/>
        <charset val="204"/>
        <family val="2"/>
        <b val="true"/>
        <sz val="10"/>
      </rPr>
      <t xml:space="preserve">:</t>
    </r>
    <r>
      <rPr>
        <rFont val="Arial"/>
        <charset val="204"/>
        <family val="2"/>
        <sz val="10"/>
      </rPr>
      <t xml:space="preserve"> 
1 x HDMI 4K (3840x2160), 1080p (1920x1080)
1 x VGA (1920x1080)
</t>
    </r>
    <r>
      <rPr>
        <rFont val="Arial"/>
        <charset val="204"/>
        <family val="2"/>
        <b val="true"/>
        <sz val="10"/>
        <u val="single"/>
      </rPr>
      <t xml:space="preserve">Выход</t>
    </r>
    <r>
      <rPr>
        <rFont val="Arial"/>
        <charset val="204"/>
        <family val="2"/>
        <sz val="10"/>
        <u val="single"/>
      </rPr>
      <t xml:space="preserve"> </t>
    </r>
    <r>
      <rPr>
        <rFont val="Arial"/>
        <charset val="204"/>
        <family val="2"/>
        <b val="true"/>
        <sz val="10"/>
        <u val="single"/>
      </rPr>
      <t xml:space="preserve">аудио</t>
    </r>
    <r>
      <rPr>
        <rFont val="Arial"/>
        <charset val="204"/>
        <family val="2"/>
        <b val="true"/>
        <sz val="10"/>
      </rPr>
      <t xml:space="preserve">:</t>
    </r>
    <r>
      <rPr>
        <rFont val="Arial"/>
        <charset val="204"/>
        <family val="2"/>
        <sz val="10"/>
      </rPr>
      <t xml:space="preserve"> 1 x </t>
    </r>
    <r>
      <rPr>
        <rFont val="Arial"/>
        <charset val="204"/>
        <family val="2"/>
        <b val="true"/>
        <sz val="10"/>
      </rPr>
      <t xml:space="preserve">RCA,</t>
    </r>
    <r>
      <rPr>
        <rFont val="Arial"/>
        <charset val="204"/>
        <family val="2"/>
        <sz val="10"/>
      </rPr>
      <t xml:space="preserve"> 1 x </t>
    </r>
    <r>
      <rPr>
        <rFont val="Arial"/>
        <charset val="204"/>
        <family val="2"/>
        <b val="true"/>
        <sz val="10"/>
      </rPr>
      <t xml:space="preserve">HDMI(1920x1080)
</t>
    </r>
    <r>
      <rPr>
        <rFont val="Arial"/>
        <charset val="204"/>
        <family val="2"/>
        <b val="true"/>
        <sz val="10"/>
        <u val="single"/>
      </rPr>
      <t xml:space="preserve">Сеть</t>
    </r>
    <r>
      <rPr>
        <rFont val="Arial"/>
        <charset val="204"/>
        <family val="2"/>
        <sz val="10"/>
        <u val="single"/>
      </rPr>
      <t xml:space="preserve"> </t>
    </r>
    <r>
      <rPr>
        <rFont val="Arial"/>
        <charset val="204"/>
        <family val="2"/>
        <b val="true"/>
        <sz val="10"/>
        <u val="single"/>
      </rPr>
      <t xml:space="preserve">RJ45:</t>
    </r>
    <r>
      <rPr>
        <rFont val="Arial"/>
        <charset val="204"/>
        <family val="2"/>
        <sz val="10"/>
      </rPr>
      <t xml:space="preserve"> 1х10/100Мбит (ONVIF 2.5, TCP/IP, PPPoE, DHCP, DNS, DDNS, NTP, SADP, SMTP, SNMP, NFS, iSCSI, IPv6, UPnPTM, P2P, NAS)</t>
    </r>
  </si>
  <si>
    <r>
      <t xml:space="preserve">Запись</t>
    </r>
    <r>
      <rPr>
        <rFont val="Arial"/>
        <charset val="204"/>
        <family val="2"/>
        <sz val="10"/>
        <u val="single"/>
      </rPr>
      <t xml:space="preserve"> </t>
    </r>
    <r>
      <rPr>
        <rFont val="Arial"/>
        <charset val="204"/>
        <family val="2"/>
        <b val="true"/>
        <sz val="10"/>
        <u val="single"/>
      </rPr>
      <t xml:space="preserve">H.264 / H.264+ / H.265</t>
    </r>
    <r>
      <rPr>
        <rFont val="Arial"/>
        <charset val="204"/>
        <family val="2"/>
        <sz val="10"/>
      </rPr>
      <t xml:space="preserve"> Непрерывная, По расписанию, По тревоге, По движению (Предзапись 5 сек, Постзапись 30с/1/2/5 мин) / Закрытие камеры
</t>
    </r>
    <r>
      <rPr>
        <rFont val="Arial"/>
        <charset val="204"/>
        <family val="2"/>
        <b val="true"/>
        <sz val="10"/>
        <u val="single"/>
      </rPr>
      <t xml:space="preserve">Поиск</t>
    </r>
    <r>
      <rPr>
        <rFont val="Arial"/>
        <charset val="204"/>
        <family val="2"/>
        <sz val="10"/>
      </rPr>
      <t xml:space="preserve"> По дате/времени (календарь и шкала времени), По событию, </t>
    </r>
    <r>
      <rPr>
        <rFont val="Arial"/>
        <charset val="204"/>
        <family val="2"/>
        <b val="true"/>
        <sz val="10"/>
      </rPr>
      <t xml:space="preserve">По меткам
</t>
    </r>
    <r>
      <rPr>
        <rFont val="Arial"/>
        <charset val="204"/>
        <family val="2"/>
        <b val="true"/>
        <sz val="10"/>
        <u val="single"/>
      </rPr>
      <t xml:space="preserve">Воспроизведение</t>
    </r>
    <r>
      <rPr>
        <rFont val="Arial"/>
        <charset val="204"/>
        <family val="2"/>
        <sz val="10"/>
      </rPr>
      <t xml:space="preserve"> Вперёд и назад / Нормальное / покадровое / замедленное (х1/2, х1/4, х1/8) / ускоренное (х2 - x256)
</t>
    </r>
    <r>
      <rPr>
        <rFont val="Arial"/>
        <charset val="204"/>
        <family val="2"/>
        <b val="true"/>
        <sz val="10"/>
        <u val="single"/>
      </rPr>
      <t xml:space="preserve">Тревога</t>
    </r>
    <r>
      <rPr>
        <rFont val="Arial"/>
        <charset val="204"/>
        <family val="2"/>
        <b val="true"/>
        <sz val="10"/>
      </rPr>
      <t xml:space="preserve">:</t>
    </r>
    <r>
      <rPr>
        <rFont val="Arial"/>
        <charset val="204"/>
        <family val="2"/>
        <sz val="10"/>
      </rPr>
      <t xml:space="preserve"> Отметка в журнале / сигнал / сообщение на экране / уведомление по email (движение, закрытие камеры, потеря видео) / отправка на FTP (движение, закрытие камеры, потеря видео)</t>
    </r>
  </si>
  <si>
    <t>NOVICAM PRO NR1804</t>
  </si>
  <si>
    <r>
      <t xml:space="preserve">8 Mpix (3840x2160)
5 Mpix (2560x1920)
3 Mpix (2048х1536)
1080p (1920х1080)
960p (1280x960)
</t>
    </r>
    <r>
      <rPr>
        <rFont val="Arial"/>
        <charset val="204"/>
        <family val="2"/>
        <sz val="9"/>
      </rPr>
      <t xml:space="preserve"> </t>
    </r>
    <r>
      <rPr>
        <rFont val="Arial"/>
        <charset val="204"/>
        <family val="2"/>
        <b val="true"/>
        <sz val="9"/>
      </rPr>
      <t xml:space="preserve">720p (1280x720)</t>
    </r>
  </si>
  <si>
    <t>120
120
120
120
120
120</t>
  </si>
  <si>
    <t>Сетевой 4x канальный IP видеорегистратор, формат H.265, запись 8 Mpix 30к/с,  поддержка 1 х HDD ёмкостью до 6 Тб, работа по Сети и с Мобильных устройств, доступ Админ+128 Пользователей, 4K HDMI видеовыход. USB мышь.  Питание DC 12В.</t>
  </si>
  <si>
    <t>148</t>
  </si>
  <si>
    <t>NOVICAM PRO  NR1808</t>
  </si>
  <si>
    <t>240
240
240
240
240
240</t>
  </si>
  <si>
    <t>Сетевой 8и канальный IP видеорегистратор, формат H.265, запись 8 Mpix 30к/с,  поддержка 1 х HDD ёмкостью до 6 Тб, работа по Сети и с Мобильных устройств, доступ Админ+128 Пользователей, 4K HDMI видеовыход. USB мышь.  Питание DC 12В.</t>
  </si>
  <si>
    <t>186</t>
  </si>
  <si>
    <t>ТОО "НОВИКАМ"     </t>
  </si>
  <si>
    <t>ФОРМАТ HD-SDI</t>
  </si>
  <si>
    <r>
      <t xml:space="preserve">     </t>
    </r>
    <r>
      <rPr>
        <rFont val="Arial"/>
        <charset val="204"/>
        <family val="2"/>
        <b val="true"/>
        <sz val="10"/>
      </rPr>
      <t xml:space="preserve">HD-SDI</t>
    </r>
    <r>
      <rPr>
        <rFont val="Arial"/>
        <charset val="204"/>
        <family val="2"/>
        <sz val="10"/>
      </rPr>
      <t xml:space="preserve"> (High-Definition Serial Digital Interface) - последовательный </t>
    </r>
    <r>
      <rPr>
        <rFont val="Arial"/>
        <charset val="204"/>
        <family val="2"/>
        <b val="true"/>
        <sz val="10"/>
      </rPr>
      <t xml:space="preserve">цифровой</t>
    </r>
    <r>
      <rPr>
        <rFont val="Arial"/>
        <charset val="204"/>
        <family val="2"/>
        <sz val="10"/>
      </rPr>
      <t xml:space="preserve"> </t>
    </r>
    <r>
      <rPr>
        <rFont val="Arial"/>
        <charset val="204"/>
        <family val="2"/>
        <b val="true"/>
        <sz val="10"/>
      </rPr>
      <t xml:space="preserve">интерфейс</t>
    </r>
    <r>
      <rPr>
        <rFont val="Arial"/>
        <charset val="204"/>
        <family val="2"/>
        <sz val="10"/>
      </rPr>
      <t xml:space="preserve"> </t>
    </r>
    <r>
      <rPr>
        <rFont val="Arial"/>
        <charset val="204"/>
        <family val="2"/>
        <b val="true"/>
        <sz val="10"/>
      </rPr>
      <t xml:space="preserve">высокой</t>
    </r>
    <r>
      <rPr>
        <rFont val="Arial"/>
        <charset val="204"/>
        <family val="2"/>
        <sz val="10"/>
      </rPr>
      <t xml:space="preserve"> </t>
    </r>
    <r>
      <rPr>
        <rFont val="Arial"/>
        <charset val="204"/>
        <family val="2"/>
        <b val="true"/>
        <sz val="10"/>
      </rPr>
      <t xml:space="preserve">чёткости</t>
    </r>
    <r>
      <rPr>
        <rFont val="Arial"/>
        <charset val="204"/>
        <family val="2"/>
        <sz val="10"/>
      </rPr>
      <t xml:space="preserve"> (или разрешения).
     Главное преимущество данной технологии - это </t>
    </r>
    <r>
      <rPr>
        <rFont val="Arial"/>
        <charset val="204"/>
        <family val="2"/>
        <b val="true"/>
        <sz val="10"/>
      </rPr>
      <t xml:space="preserve">прекрасное изображение в Full HD</t>
    </r>
    <r>
      <rPr>
        <rFont val="Arial"/>
        <charset val="204"/>
        <family val="2"/>
        <sz val="10"/>
      </rPr>
      <t xml:space="preserve"> разрешении (1920х1080), что примерно в 5 раз больше чем стандартное D1 разрешение (720х576) в аналоговых системах. Full HD разрешение 1920х1080 приблизительно равно 2Mpix, при сравнении с 2Mpix IP камерой, изображение получаемое от HD-SDI видеокамеры на порядок качественнее, ведь в отличие от IP камеры,</t>
    </r>
    <r>
      <rPr>
        <rFont val="Arial"/>
        <charset val="204"/>
        <family val="2"/>
        <b val="true"/>
        <sz val="10"/>
      </rPr>
      <t xml:space="preserve"> в HD-SDI нет никакой компрессии </t>
    </r>
    <r>
      <rPr>
        <rFont val="Arial"/>
        <charset val="204"/>
        <family val="2"/>
        <sz val="10"/>
      </rPr>
      <t xml:space="preserve">и соответственно </t>
    </r>
    <r>
      <rPr>
        <rFont val="Arial"/>
        <charset val="204"/>
        <family val="2"/>
        <b val="true"/>
        <sz val="10"/>
      </rPr>
      <t xml:space="preserve">не происходит  потери даже самых мелких деталей на изображении</t>
    </r>
    <r>
      <rPr>
        <rFont val="Arial"/>
        <charset val="204"/>
        <family val="2"/>
        <sz val="10"/>
      </rPr>
      <t xml:space="preserve">. От камеры идет </t>
    </r>
    <r>
      <rPr>
        <rFont val="Arial"/>
        <charset val="204"/>
        <family val="2"/>
        <b val="true"/>
        <sz val="10"/>
      </rPr>
      <t xml:space="preserve">несжатый цифровой сигнал</t>
    </r>
    <r>
      <rPr>
        <rFont val="Arial"/>
        <charset val="204"/>
        <family val="2"/>
        <sz val="10"/>
      </rPr>
      <t xml:space="preserve">, а мощные процессоры на регистрирующем оборудовании обрабатывают изображение и формируют детализированную картинку без каких либо артефактов сжатия. При этом в отличии от IP технологии - в HD-SDI видео поток передаётся </t>
    </r>
    <r>
      <rPr>
        <rFont val="Arial"/>
        <charset val="204"/>
        <family val="2"/>
        <b val="true"/>
        <sz val="10"/>
      </rPr>
      <t xml:space="preserve">без задержки, исключены замирания и затормаживания изображения</t>
    </r>
    <r>
      <rPr>
        <rFont val="Arial"/>
        <charset val="204"/>
        <family val="2"/>
        <sz val="10"/>
      </rPr>
      <t xml:space="preserve">.
     HD-SDI системы соединяются двухточечно, а не через сеть. Не требуются установки «Firewall» и других систем защиты сети, ведь </t>
    </r>
    <r>
      <rPr>
        <rFont val="Arial"/>
        <charset val="204"/>
        <family val="2"/>
        <b val="true"/>
        <sz val="10"/>
      </rPr>
      <t xml:space="preserve">HD-SDI не подвержена компьютерным вирусам</t>
    </r>
    <r>
      <rPr>
        <rFont val="Arial"/>
        <charset val="204"/>
        <family val="2"/>
        <sz val="10"/>
      </rPr>
      <t xml:space="preserve"> и хакерским атакам - это действительно надёжно. Архивные данные также защищены. Отсутствие физической возможности доступа к системе записи, предохраняет её от несанкционированного просмотра. 
     Как и в аналоговых системах,</t>
    </r>
    <r>
      <rPr>
        <rFont val="Arial"/>
        <charset val="204"/>
        <family val="2"/>
        <b val="true"/>
        <sz val="10"/>
      </rPr>
      <t xml:space="preserve"> HD-SDI сигналы</t>
    </r>
    <r>
      <rPr>
        <rFont val="Arial"/>
        <charset val="204"/>
        <family val="2"/>
        <sz val="10"/>
      </rPr>
      <t xml:space="preserve"> транслируются с помощью</t>
    </r>
    <r>
      <rPr>
        <rFont val="Arial"/>
        <charset val="204"/>
        <family val="2"/>
        <b val="true"/>
        <sz val="10"/>
      </rPr>
      <t xml:space="preserve"> коаксиальных кабелей. </t>
    </r>
    <r>
      <rPr>
        <rFont val="Arial"/>
        <charset val="204"/>
        <family val="2"/>
        <sz val="10"/>
      </rPr>
      <t xml:space="preserve">Таким образом, Вы можете использовать уже существующие коаксиальные кабели и значительно сэкономить средства на прокладку новых кабелей. Дальность передачи видео до 130 метров, а при использовании ретрансляторов дальность не ограничена, и это без потери качества видео сигнала. Важным является также то, что для установки системы HD-SDI нет необходимости знать конфигурацию сети или обладать знаниями в области IТ - с этим легко справится любой монтажник аналоговых систем.
     HD-SDI обеспечивает видение систем видеонаблюдения на совершенно новом уровне, сочетая первоклассное, даже по сравнению с IP, качество изображения, практичность в установке и технической поддержке, принятые в аналоговой технике.</t>
    </r>
  </si>
  <si>
    <t>ВИДЕОКАМЕРЫ УЛИЧНЫЕ HD-SDI</t>
  </si>
  <si>
    <r>
      <t xml:space="preserve">     Цветная HD видеокамера </t>
    </r>
    <r>
      <rPr>
        <rFont val="Arial"/>
        <charset val="204"/>
        <family val="2"/>
        <b val="true"/>
        <sz val="10"/>
      </rPr>
      <t xml:space="preserve">NOVIcam SDI-07 </t>
    </r>
    <r>
      <rPr>
        <rFont val="Arial"/>
        <charset val="204"/>
        <family val="2"/>
        <b val="true"/>
        <sz val="8"/>
      </rPr>
      <t xml:space="preserve"> </t>
    </r>
    <r>
      <rPr>
        <rFont val="Arial"/>
        <charset val="204"/>
        <family val="2"/>
        <sz val="8"/>
      </rPr>
      <t xml:space="preserve">( HD-</t>
    </r>
    <r>
      <rPr>
        <rFont val="Arial"/>
        <charset val="204"/>
        <family val="2"/>
        <b val="true"/>
        <color rgb="00FF0000"/>
        <sz val="8"/>
      </rPr>
      <t xml:space="preserve">SDI</t>
    </r>
    <r>
      <rPr>
        <rFont val="Arial"/>
        <charset val="204"/>
        <family val="2"/>
        <sz val="8"/>
      </rPr>
      <t xml:space="preserve"> - </t>
    </r>
    <r>
      <rPr>
        <rFont val="Arial"/>
        <charset val="204"/>
        <family val="2"/>
        <b val="true"/>
        <color rgb="00FF0000"/>
        <sz val="8"/>
      </rPr>
      <t xml:space="preserve">07</t>
    </r>
    <r>
      <rPr>
        <rFont val="Arial"/>
        <charset val="204"/>
        <family val="2"/>
        <sz val="8"/>
      </rPr>
      <t xml:space="preserve">20p )
</t>
    </r>
    <r>
      <rPr>
        <rFont val="Arial"/>
        <charset val="204"/>
        <family val="2"/>
        <sz val="10"/>
      </rPr>
      <t xml:space="preserve">     Cамая экономичная в линейке модель - при этом является современным воплощением новейших разработок обработки и передачи видео сигналов. Используемый </t>
    </r>
    <r>
      <rPr>
        <rFont val="Arial"/>
        <charset val="204"/>
        <family val="2"/>
        <b val="true"/>
        <sz val="10"/>
      </rPr>
      <t xml:space="preserve">1.3 </t>
    </r>
    <r>
      <rPr>
        <rFont val="Arial"/>
        <charset val="204"/>
        <family val="2"/>
        <sz val="10"/>
      </rPr>
      <t xml:space="preserve">мегапиксельный сенсор </t>
    </r>
    <r>
      <rPr>
        <rFont val="Arial"/>
        <charset val="204"/>
        <family val="2"/>
        <b val="true"/>
        <sz val="10"/>
      </rPr>
      <t xml:space="preserve">SONY EXMOR</t>
    </r>
    <r>
      <rPr>
        <rFont val="Arial"/>
        <charset val="204"/>
        <family val="2"/>
        <sz val="10"/>
      </rPr>
      <t xml:space="preserve"> обеспечивает разрешение </t>
    </r>
    <r>
      <rPr>
        <rFont val="Arial"/>
        <charset val="204"/>
        <family val="2"/>
        <b val="true"/>
        <sz val="10"/>
      </rPr>
      <t xml:space="preserve">720p в цветном режиме</t>
    </r>
    <r>
      <rPr>
        <rFont val="Arial"/>
        <charset val="204"/>
        <family val="2"/>
        <sz val="10"/>
      </rPr>
      <t xml:space="preserve">, а встроенный микрофон позволяет контролировать аудио обстановку на наблюдаемой территории. В темное время суток выходной сигнал видеокамеры преобразуется в реальный Ч/Б сигнал, а так же сдвигается </t>
    </r>
    <r>
      <rPr>
        <rFont val="Arial"/>
        <charset val="204"/>
        <family val="2"/>
        <b val="true"/>
        <sz val="10"/>
      </rPr>
      <t xml:space="preserve">ИК светофильтр</t>
    </r>
    <r>
      <rPr>
        <rFont val="Arial"/>
        <charset val="204"/>
        <family val="2"/>
        <sz val="10"/>
      </rPr>
      <t xml:space="preserve"> с матрицы CMOS.
     Высококачественная камера SDI-07 позволяет устанавливать любой мегапиксельный объектив: широкоугольный идеально подходит для обзора большой площади с высокой детализацией (стадионы, вестибюли метро, автозаправки, погрузочно-разгрузочные территории), а длиннофокусный подходит для наблюдения за удалёнными объектами (считывание номеров автомобилей, распознавание лиц).</t>
    </r>
  </si>
  <si>
    <r>
      <t xml:space="preserve">NOVICAM  </t>
    </r>
    <r>
      <rPr>
        <rFont val="Arial"/>
        <charset val="204"/>
        <family val="2"/>
        <b val="true"/>
        <sz val="11"/>
      </rPr>
      <t xml:space="preserve">SDI-07</t>
    </r>
  </si>
  <si>
    <r>
      <t xml:space="preserve">EXMOR</t>
    </r>
    <r>
      <rPr>
        <rFont val="Arial"/>
        <charset val="204"/>
        <family val="2"/>
        <sz val="10"/>
      </rPr>
      <t xml:space="preserve"> SONY 
1.3 Mpix CMOS 1/3"</t>
    </r>
  </si>
  <si>
    <t>0.1</t>
  </si>
  <si>
    <r>
      <t xml:space="preserve">Цветная </t>
    </r>
    <r>
      <rPr>
        <rFont val="Arial"/>
        <charset val="204"/>
        <family val="2"/>
        <b val="true"/>
        <sz val="8"/>
      </rPr>
      <t xml:space="preserve">HD видеокамера </t>
    </r>
    <r>
      <rPr>
        <rFont val="Arial"/>
        <charset val="204"/>
        <family val="2"/>
        <sz val="8"/>
      </rPr>
      <t xml:space="preserve">с матрицей </t>
    </r>
    <r>
      <rPr>
        <rFont val="Arial"/>
        <charset val="204"/>
        <family val="2"/>
        <b val="true"/>
        <sz val="8"/>
      </rPr>
      <t xml:space="preserve">SONY EXMOR 1.3Mpix</t>
    </r>
    <r>
      <rPr>
        <rFont val="Arial"/>
        <charset val="204"/>
        <family val="2"/>
        <sz val="8"/>
      </rPr>
      <t xml:space="preserve"> CMOS 1/3", 0.1 люкс, разрешение </t>
    </r>
    <r>
      <rPr>
        <rFont val="Arial"/>
        <charset val="204"/>
        <family val="2"/>
        <b val="true"/>
        <sz val="8"/>
      </rPr>
      <t xml:space="preserve">720p</t>
    </r>
    <r>
      <rPr>
        <rFont val="Arial"/>
        <charset val="204"/>
        <family val="2"/>
        <sz val="8"/>
      </rPr>
      <t xml:space="preserve">, Меню, RS-485 (управление меню), </t>
    </r>
    <r>
      <rPr>
        <rFont val="Arial"/>
        <charset val="204"/>
        <family val="2"/>
        <b val="true"/>
        <sz val="8"/>
      </rPr>
      <t xml:space="preserve">BLC</t>
    </r>
    <r>
      <rPr>
        <rFont val="Arial"/>
        <charset val="204"/>
        <family val="2"/>
        <sz val="8"/>
      </rPr>
      <t xml:space="preserve">, ATW, механический </t>
    </r>
    <r>
      <rPr>
        <rFont val="Arial"/>
        <charset val="204"/>
        <family val="2"/>
        <b val="true"/>
        <sz val="8"/>
      </rPr>
      <t xml:space="preserve">ИК фильтр</t>
    </r>
    <r>
      <rPr>
        <rFont val="Arial"/>
        <charset val="204"/>
        <family val="2"/>
        <sz val="8"/>
      </rPr>
      <t xml:space="preserve">, микрофон, видеовыход </t>
    </r>
    <r>
      <rPr>
        <rFont val="Arial"/>
        <charset val="204"/>
        <family val="2"/>
        <b val="true"/>
        <sz val="8"/>
      </rPr>
      <t xml:space="preserve">HD-SDI</t>
    </r>
    <r>
      <rPr>
        <rFont val="Arial"/>
        <charset val="204"/>
        <family val="2"/>
        <sz val="8"/>
      </rPr>
      <t xml:space="preserve"> (BNC), питание 12v DC, крепление под C/CS объектив</t>
    </r>
  </si>
  <si>
    <t>ПРОФЕССИОНАЛЬНЫЕ ВИДЕОРЕГИСТРАТОРЫ HD-SDI</t>
  </si>
  <si>
    <r>
      <t xml:space="preserve">     Профессиональный </t>
    </r>
    <r>
      <rPr>
        <rFont val="Arial"/>
        <charset val="204"/>
        <family val="2"/>
        <b val="true"/>
        <sz val="10"/>
      </rPr>
      <t xml:space="preserve">4-канальный</t>
    </r>
    <r>
      <rPr>
        <rFont val="Arial"/>
        <charset val="204"/>
        <family val="2"/>
        <sz val="10"/>
      </rPr>
      <t xml:space="preserve"> мультиплексный </t>
    </r>
    <r>
      <rPr>
        <rFont val="Arial"/>
        <charset val="204"/>
        <family val="2"/>
        <b val="true"/>
        <sz val="10"/>
      </rPr>
      <t xml:space="preserve">HD-SDI</t>
    </r>
    <r>
      <rPr>
        <rFont val="Arial"/>
        <charset val="204"/>
        <family val="2"/>
        <sz val="10"/>
      </rPr>
      <t xml:space="preserve"> видеорегистратор производства компании NOVIcam, созданный на основе двухъядерного процессора HiSilicon A9, с возможностью одновременной записи и воспроизведения всех каналов в высоком разрешении </t>
    </r>
    <r>
      <rPr>
        <rFont val="Arial"/>
        <charset val="204"/>
        <family val="2"/>
        <b val="true"/>
        <sz val="10"/>
      </rPr>
      <t xml:space="preserve">Full HD</t>
    </r>
    <r>
      <rPr>
        <rFont val="Arial"/>
        <charset val="204"/>
        <family val="2"/>
        <sz val="10"/>
      </rPr>
      <t xml:space="preserve"> (1920x1080p) и </t>
    </r>
    <r>
      <rPr>
        <rFont val="Arial"/>
        <charset val="204"/>
        <family val="2"/>
        <b val="true"/>
        <sz val="10"/>
      </rPr>
      <t xml:space="preserve">реальном времени</t>
    </r>
    <r>
      <rPr>
        <rFont val="Arial"/>
        <charset val="204"/>
        <family val="2"/>
        <sz val="10"/>
      </rPr>
      <t xml:space="preserve"> (30к/с на канал). Даёт чёткую и ясную картину изображения, позволяющую рассмотреть даже самые мельчайшие детали.
     Видеорегистратор NOVIcam легко и удобно эксплуатировать благодаря инновационным решениям, таким как: одновременная работа на</t>
    </r>
    <r>
      <rPr>
        <rFont val="Arial"/>
        <charset val="204"/>
        <family val="2"/>
        <b val="true"/>
        <sz val="10"/>
      </rPr>
      <t xml:space="preserve"> двух независимых мониторах Full HD 1080p</t>
    </r>
    <r>
      <rPr>
        <rFont val="Arial"/>
        <charset val="204"/>
        <family val="2"/>
        <sz val="10"/>
      </rPr>
      <t xml:space="preserve"> (с возможностью выбора соотношения сторон </t>
    </r>
    <r>
      <rPr>
        <rFont val="Arial"/>
        <charset val="204"/>
        <family val="2"/>
        <b val="true"/>
        <sz val="10"/>
      </rPr>
      <t xml:space="preserve">4:3 / 16:9</t>
    </r>
    <r>
      <rPr>
        <rFont val="Arial"/>
        <charset val="204"/>
        <family val="2"/>
        <sz val="10"/>
      </rPr>
      <t xml:space="preserve">); большой видеоархив до </t>
    </r>
    <r>
      <rPr>
        <rFont val="Arial"/>
        <charset val="204"/>
        <family val="2"/>
        <b val="true"/>
        <sz val="10"/>
      </rPr>
      <t xml:space="preserve">16Тб</t>
    </r>
    <r>
      <rPr>
        <rFont val="Arial"/>
        <charset val="204"/>
        <family val="2"/>
        <sz val="10"/>
      </rPr>
      <t xml:space="preserve">; интуитивно понятное графическое меню и поддержка всех современных операционных систем (включая мобильные).
     Незаменим при построении систем видеонаблюдения, к которым предъявляются самые высокие требования надёжности и детализации (банковская сфера, кассовая зона, ювелирные магазины, производственные и складские помещения, аэропорты, вокзалы и автозаправочные комплексы).</t>
    </r>
  </si>
  <si>
    <r>
      <t xml:space="preserve">Процессор HiSilicon Hi3531 </t>
    </r>
    <r>
      <rPr>
        <rFont val="Arial"/>
        <charset val="204"/>
        <family val="2"/>
        <b val="true"/>
        <sz val="10"/>
      </rPr>
      <t xml:space="preserve">DualCore A9 930MHz</t>
    </r>
    <r>
      <rPr>
        <rFont val="Arial"/>
        <charset val="204"/>
        <family val="2"/>
        <sz val="10"/>
      </rPr>
      <t xml:space="preserve">. Полный Мультиплекс. Графическое меню. Доступ Администратор + 8 Пользователей
</t>
    </r>
    <r>
      <rPr>
        <rFont val="Arial"/>
        <charset val="204"/>
        <family val="2"/>
        <sz val="10"/>
        <u val="single"/>
      </rPr>
      <t xml:space="preserve">Вход</t>
    </r>
    <r>
      <rPr>
        <rFont val="Arial"/>
        <charset val="204"/>
        <family val="2"/>
        <sz val="10"/>
      </rPr>
      <t xml:space="preserve">: 4 входа BNC </t>
    </r>
    <r>
      <rPr>
        <rFont val="Arial"/>
        <charset val="204"/>
        <family val="2"/>
        <b val="true"/>
        <sz val="10"/>
      </rPr>
      <t xml:space="preserve">HD-SDI 1080p </t>
    </r>
    <r>
      <rPr>
        <rFont val="Arial"/>
        <charset val="204"/>
        <family val="2"/>
        <sz val="10"/>
      </rPr>
      <t xml:space="preserve">(видео+аудио), 4 аудиовхода RCA (дублирующие). Независимые настройки для каждого канала
</t>
    </r>
    <r>
      <rPr>
        <rFont val="Arial"/>
        <charset val="204"/>
        <family val="2"/>
        <sz val="10"/>
        <u val="single"/>
      </rPr>
      <t xml:space="preserve">Выход</t>
    </r>
    <r>
      <rPr>
        <rFont val="Arial"/>
        <charset val="204"/>
        <family val="2"/>
        <sz val="10"/>
      </rPr>
      <t xml:space="preserve">: 2 независимых выхода 1920x1080 (HDMI и VGA) с переключением 4:3 / 16:9 + дублирующий BNC
</t>
    </r>
    <r>
      <rPr>
        <rFont val="Arial"/>
        <charset val="204"/>
        <family val="2"/>
        <sz val="10"/>
        <u val="single"/>
      </rPr>
      <t xml:space="preserve">Сеть RJ45</t>
    </r>
    <r>
      <rPr>
        <rFont val="Arial"/>
        <charset val="204"/>
        <family val="2"/>
        <sz val="10"/>
      </rPr>
      <t xml:space="preserve"> 1Гбит. </t>
    </r>
    <r>
      <rPr>
        <rFont val="Arial"/>
        <charset val="204"/>
        <family val="2"/>
        <b val="true"/>
        <sz val="10"/>
      </rPr>
      <t xml:space="preserve">WEB браузер</t>
    </r>
    <r>
      <rPr>
        <rFont val="Arial"/>
        <charset val="204"/>
        <family val="2"/>
        <sz val="10"/>
      </rPr>
      <t xml:space="preserve"> Windows, Mac OS. </t>
    </r>
    <r>
      <rPr>
        <rFont val="Arial"/>
        <charset val="204"/>
        <family val="2"/>
        <b val="true"/>
        <sz val="10"/>
      </rPr>
      <t xml:space="preserve">CMS программа</t>
    </r>
    <r>
      <rPr>
        <rFont val="Arial"/>
        <charset val="204"/>
        <family val="2"/>
        <sz val="10"/>
      </rPr>
      <t xml:space="preserve"> Windows. </t>
    </r>
    <r>
      <rPr>
        <rFont val="Arial"/>
        <charset val="204"/>
        <family val="2"/>
        <b val="true"/>
        <sz val="10"/>
      </rPr>
      <t xml:space="preserve">Мобильный клиент</t>
    </r>
    <r>
      <rPr>
        <rFont val="Arial"/>
        <charset val="204"/>
        <family val="2"/>
        <sz val="10"/>
      </rPr>
      <t xml:space="preserve"> Windows Phone, Blackberry, iPhone, iPad, Android. Удаленное подключения с использованием</t>
    </r>
    <r>
      <rPr>
        <rFont val="Arial"/>
        <charset val="204"/>
        <family val="2"/>
        <b val="true"/>
        <sz val="10"/>
      </rPr>
      <t xml:space="preserve"> 3G модема</t>
    </r>
    <r>
      <rPr>
        <rFont val="Arial"/>
        <charset val="204"/>
        <family val="2"/>
        <sz val="10"/>
      </rPr>
      <t xml:space="preserve">.</t>
    </r>
  </si>
  <si>
    <r>
      <t xml:space="preserve">Запись H.264</t>
    </r>
    <r>
      <rPr>
        <rFont val="Arial"/>
        <charset val="204"/>
        <family val="2"/>
        <sz val="10"/>
      </rPr>
      <t xml:space="preserve"> Непрерывная, По расписанию, По тревоге (Потеря видео / движение / состояние 4 датчиков). Предзапись 10сек
</t>
    </r>
    <r>
      <rPr>
        <rFont val="Arial"/>
        <charset val="204"/>
        <family val="2"/>
        <sz val="10"/>
        <u val="single"/>
      </rPr>
      <t xml:space="preserve">Поиск</t>
    </r>
    <r>
      <rPr>
        <rFont val="Arial"/>
        <charset val="204"/>
        <family val="2"/>
        <sz val="10"/>
      </rPr>
      <t xml:space="preserve"> По дате/времени (календарь и шкала времени), По событию
</t>
    </r>
    <r>
      <rPr>
        <rFont val="Arial"/>
        <charset val="204"/>
        <family val="2"/>
        <sz val="10"/>
        <u val="single"/>
      </rPr>
      <t xml:space="preserve">Воспроизведение</t>
    </r>
    <r>
      <rPr>
        <rFont val="Arial"/>
        <charset val="204"/>
        <family val="2"/>
        <sz val="10"/>
      </rPr>
      <t xml:space="preserve"> Нормальное / покадровое / замедленное / ускоренное вперед и назад (до х32)
</t>
    </r>
    <r>
      <rPr>
        <rFont val="Arial"/>
        <charset val="204"/>
        <family val="2"/>
        <sz val="10"/>
        <u val="single"/>
      </rPr>
      <t xml:space="preserve">Тревога</t>
    </r>
    <r>
      <rPr>
        <rFont val="Arial"/>
        <charset val="204"/>
        <family val="2"/>
        <sz val="10"/>
      </rPr>
      <t xml:space="preserve">: Отметка в журнале / на весь экран / сигнал / переход PTZ к предпозиции / активация выхода реле / email уведомление</t>
    </r>
  </si>
  <si>
    <r>
      <t xml:space="preserve">4</t>
    </r>
    <r>
      <rPr>
        <rFont val="Arial"/>
        <charset val="204"/>
        <family val="2"/>
        <b val="true"/>
        <sz val="8"/>
      </rPr>
      <t xml:space="preserve"> x </t>
    </r>
    <r>
      <rPr>
        <rFont val="Arial"/>
        <charset val="204"/>
        <family val="2"/>
        <b val="true"/>
        <sz val="10"/>
      </rPr>
      <t xml:space="preserve">SATA</t>
    </r>
    <r>
      <rPr>
        <rFont val="Arial"/>
        <charset val="204"/>
        <family val="2"/>
        <sz val="10"/>
      </rPr>
      <t xml:space="preserve"> до 16Тб (3</t>
    </r>
    <r>
      <rPr>
        <rFont val="Arial"/>
        <charset val="204"/>
        <family val="2"/>
        <sz val="8"/>
      </rPr>
      <t xml:space="preserve"> х </t>
    </r>
    <r>
      <rPr>
        <rFont val="Arial"/>
        <charset val="204"/>
        <family val="2"/>
        <sz val="10"/>
      </rPr>
      <t xml:space="preserve">HDD + 1</t>
    </r>
    <r>
      <rPr>
        <rFont val="Arial"/>
        <charset val="204"/>
        <family val="2"/>
        <sz val="8"/>
      </rPr>
      <t xml:space="preserve"> х </t>
    </r>
    <r>
      <rPr>
        <rFont val="Arial"/>
        <charset val="204"/>
        <family val="2"/>
        <sz val="10"/>
      </rPr>
      <t xml:space="preserve">eSATA HDD), Подключение DVD-RW (SATA или USB)    </t>
    </r>
    <r>
      <rPr>
        <rFont val="Arial"/>
        <charset val="204"/>
        <family val="2"/>
        <b val="true"/>
        <sz val="10"/>
      </rPr>
      <t xml:space="preserve"> | </t>
    </r>
    <r>
      <rPr>
        <rFont val="Arial"/>
        <charset val="204"/>
        <family val="2"/>
        <sz val="10"/>
      </rPr>
      <t xml:space="preserve">    </t>
    </r>
    <r>
      <rPr>
        <rFont val="Arial"/>
        <charset val="204"/>
        <family val="2"/>
        <b val="true"/>
        <sz val="10"/>
      </rPr>
      <t xml:space="preserve">2</t>
    </r>
    <r>
      <rPr>
        <rFont val="Arial"/>
        <charset val="204"/>
        <family val="2"/>
        <b val="true"/>
        <sz val="8"/>
      </rPr>
      <t xml:space="preserve"> x </t>
    </r>
    <r>
      <rPr>
        <rFont val="Arial"/>
        <charset val="204"/>
        <family val="2"/>
        <b val="true"/>
        <sz val="10"/>
      </rPr>
      <t xml:space="preserve">USB2.0</t>
    </r>
    <r>
      <rPr>
        <rFont val="Arial"/>
        <charset val="204"/>
        <family val="2"/>
        <sz val="10"/>
      </rPr>
      <t xml:space="preserve"> (3G модем / Flash)
</t>
    </r>
    <r>
      <rPr>
        <rFont val="Arial"/>
        <charset val="204"/>
        <family val="2"/>
        <b val="true"/>
        <sz val="10"/>
      </rPr>
      <t xml:space="preserve">1</t>
    </r>
    <r>
      <rPr>
        <rFont val="Arial"/>
        <charset val="204"/>
        <family val="2"/>
        <b val="true"/>
        <sz val="8"/>
      </rPr>
      <t xml:space="preserve"> x </t>
    </r>
    <r>
      <rPr>
        <rFont val="Arial"/>
        <charset val="204"/>
        <family val="2"/>
        <b val="true"/>
        <sz val="10"/>
      </rPr>
      <t xml:space="preserve">RS485</t>
    </r>
    <r>
      <rPr>
        <rFont val="Arial"/>
        <charset val="204"/>
        <family val="2"/>
        <sz val="10"/>
      </rPr>
      <t xml:space="preserve">  (Pelco P, Pelco D, Samsung, LG)    </t>
    </r>
    <r>
      <rPr>
        <rFont val="Arial"/>
        <charset val="204"/>
        <family val="2"/>
        <b val="true"/>
        <sz val="10"/>
      </rPr>
      <t xml:space="preserve"> |  </t>
    </r>
    <r>
      <rPr>
        <rFont val="Arial"/>
        <charset val="204"/>
        <family val="2"/>
        <sz val="10"/>
      </rPr>
      <t xml:space="preserve">  Поддержка </t>
    </r>
    <r>
      <rPr>
        <rFont val="Arial"/>
        <charset val="204"/>
        <family val="2"/>
        <b val="true"/>
        <sz val="10"/>
      </rPr>
      <t xml:space="preserve">Сенсорного ЖК-монитора</t>
    </r>
    <r>
      <rPr>
        <rFont val="Arial"/>
        <charset val="204"/>
        <family val="2"/>
        <sz val="10"/>
      </rPr>
      <t xml:space="preserve">. USB мышь и ИК-пульт в комплекте
Размер (ШxВxГ) 430 x 55 x 293 мм, соответствует </t>
    </r>
    <r>
      <rPr>
        <rFont val="Arial"/>
        <charset val="204"/>
        <family val="2"/>
        <b val="true"/>
        <sz val="10"/>
      </rPr>
      <t xml:space="preserve">19" стойке</t>
    </r>
    <r>
      <rPr>
        <rFont val="Arial"/>
        <charset val="204"/>
        <family val="2"/>
        <sz val="10"/>
      </rPr>
      <t xml:space="preserve">. Питание DC 12В 6А (72Вт), внешний адаптер (в комплекте)</t>
    </r>
  </si>
  <si>
    <r>
      <t xml:space="preserve">NOVICAM  </t>
    </r>
    <r>
      <rPr>
        <rFont val="Arial"/>
        <charset val="204"/>
        <family val="2"/>
        <b val="true"/>
        <sz val="11"/>
      </rPr>
      <t xml:space="preserve">FR04</t>
    </r>
  </si>
  <si>
    <r>
      <t xml:space="preserve">Full HD 1920x1080
</t>
    </r>
    <r>
      <rPr>
        <rFont val="Arial"/>
        <charset val="204"/>
        <family val="2"/>
        <sz val="10"/>
      </rPr>
      <t xml:space="preserve">HD   1280x720</t>
    </r>
  </si>
  <si>
    <r>
      <t xml:space="preserve">120
</t>
    </r>
    <r>
      <rPr>
        <rFont val="Arial"/>
        <charset val="204"/>
        <family val="2"/>
        <sz val="10"/>
      </rPr>
      <t xml:space="preserve">120</t>
    </r>
  </si>
  <si>
    <r>
      <t xml:space="preserve">SATA</t>
    </r>
    <r>
      <rPr>
        <rFont val="Arial"/>
        <charset val="204"/>
        <family val="2"/>
        <sz val="8"/>
      </rPr>
      <t xml:space="preserve"> x </t>
    </r>
    <r>
      <rPr>
        <rFont val="Arial"/>
        <charset val="204"/>
        <family val="2"/>
        <sz val="10"/>
      </rPr>
      <t xml:space="preserve">3
eSATA</t>
    </r>
    <r>
      <rPr>
        <rFont val="Arial"/>
        <charset val="204"/>
        <family val="2"/>
        <sz val="8"/>
      </rPr>
      <t xml:space="preserve"> x </t>
    </r>
    <r>
      <rPr>
        <rFont val="Arial"/>
        <charset val="204"/>
        <family val="2"/>
        <sz val="10"/>
      </rPr>
      <t xml:space="preserve">1</t>
    </r>
  </si>
  <si>
    <t> - сеть
 - PTZ
 - реле
 - датчик</t>
  </si>
  <si>
    <r>
      <t xml:space="preserve">Профессиональный </t>
    </r>
    <r>
      <rPr>
        <rFont val="Arial"/>
        <charset val="204"/>
        <family val="2"/>
        <b val="true"/>
        <sz val="8"/>
      </rPr>
      <t xml:space="preserve">4-канальный </t>
    </r>
    <r>
      <rPr>
        <rFont val="Arial"/>
        <charset val="204"/>
        <family val="2"/>
        <sz val="8"/>
      </rPr>
      <t xml:space="preserve">видеорегистратор </t>
    </r>
    <r>
      <rPr>
        <rFont val="Arial"/>
        <charset val="204"/>
        <family val="2"/>
        <b val="true"/>
        <sz val="8"/>
      </rPr>
      <t xml:space="preserve">HD-SDI (4 видео, 4 аудио)</t>
    </r>
    <r>
      <rPr>
        <rFont val="Arial"/>
        <charset val="204"/>
        <family val="2"/>
        <sz val="8"/>
      </rPr>
      <t xml:space="preserve">, формат H.264, запись и воспроизведение Full HD - 120к/с, HDD 16TB (3 x SATA + 1 х eSATA), работа по Сети и с Мобильных устройств, 2 независимых выхода 1080p (</t>
    </r>
    <r>
      <rPr>
        <rFont val="Arial"/>
        <charset val="204"/>
        <family val="2"/>
        <b val="true"/>
        <sz val="8"/>
      </rPr>
      <t xml:space="preserve">HDMI и VGA</t>
    </r>
    <r>
      <rPr>
        <rFont val="Arial"/>
        <charset val="204"/>
        <family val="2"/>
        <sz val="8"/>
      </rPr>
      <t xml:space="preserve">)</t>
    </r>
    <r>
      <rPr>
        <rFont val="Arial"/>
        <charset val="204"/>
        <family val="2"/>
        <b val="true"/>
        <sz val="8"/>
      </rPr>
      <t xml:space="preserve"> + BNC</t>
    </r>
    <r>
      <rPr>
        <rFont val="Arial"/>
        <charset val="204"/>
        <family val="2"/>
        <sz val="8"/>
      </rPr>
      <t xml:space="preserve">, USB (DVD-RW / Flash), RS485, работа через </t>
    </r>
    <r>
      <rPr>
        <rFont val="Arial"/>
        <charset val="204"/>
        <family val="2"/>
        <b val="true"/>
        <sz val="8"/>
      </rPr>
      <t xml:space="preserve">3G модем</t>
    </r>
    <r>
      <rPr>
        <rFont val="Arial"/>
        <charset val="204"/>
        <family val="2"/>
        <sz val="8"/>
      </rPr>
      <t xml:space="preserve">.  Тревожные входы / выходы. USB мышь и ИК-пульт в комплекте.</t>
    </r>
  </si>
  <si>
    <t>ГИБРИДНЫЙ ПРОФЕССИОНАЛЬНЫЙ ВИДЕОРЕГИСТРАТОР HD-SDI + Full D1</t>
  </si>
  <si>
    <r>
      <t xml:space="preserve">     Профессиональный </t>
    </r>
    <r>
      <rPr>
        <rFont val="Arial"/>
        <charset val="204"/>
        <family val="2"/>
        <b val="true"/>
        <sz val="10"/>
      </rPr>
      <t xml:space="preserve">10-канальный</t>
    </r>
    <r>
      <rPr>
        <rFont val="Arial"/>
        <charset val="204"/>
        <family val="2"/>
        <sz val="10"/>
      </rPr>
      <t xml:space="preserve"> гибридный </t>
    </r>
    <r>
      <rPr>
        <rFont val="Arial"/>
        <charset val="204"/>
        <family val="2"/>
        <b val="true"/>
        <sz val="10"/>
      </rPr>
      <t xml:space="preserve">HD-SDI + Full D1</t>
    </r>
    <r>
      <rPr>
        <rFont val="Arial"/>
        <charset val="204"/>
        <family val="2"/>
        <sz val="10"/>
      </rPr>
      <t xml:space="preserve"> видеорегистратор производства компании NOVIcam, созданный на основе двухъядерного процессора HiSilicon A9, с возможностью одновременной записи и воспроизведения всех каналов в высоком разрешении </t>
    </r>
    <r>
      <rPr>
        <rFont val="Arial"/>
        <charset val="204"/>
        <family val="2"/>
        <b val="true"/>
        <sz val="10"/>
      </rPr>
      <t xml:space="preserve">Full HD</t>
    </r>
    <r>
      <rPr>
        <rFont val="Arial"/>
        <charset val="204"/>
        <family val="2"/>
        <sz val="10"/>
      </rPr>
      <t xml:space="preserve"> (1920x1080p) /  </t>
    </r>
    <r>
      <rPr>
        <rFont val="Arial"/>
        <charset val="204"/>
        <family val="2"/>
        <b val="true"/>
        <sz val="10"/>
      </rPr>
      <t xml:space="preserve">Full D1</t>
    </r>
    <r>
      <rPr>
        <rFont val="Arial"/>
        <charset val="204"/>
        <family val="2"/>
        <sz val="10"/>
      </rPr>
      <t xml:space="preserve"> и </t>
    </r>
    <r>
      <rPr>
        <rFont val="Arial"/>
        <charset val="204"/>
        <family val="2"/>
        <b val="true"/>
        <sz val="10"/>
      </rPr>
      <t xml:space="preserve">реальном времени</t>
    </r>
    <r>
      <rPr>
        <rFont val="Arial"/>
        <charset val="204"/>
        <family val="2"/>
        <sz val="10"/>
      </rPr>
      <t xml:space="preserve"> (30к/с на канал). Даёт четкую и ясную картину изображения, позволяющую рассмотреть даже самые мельчайшие детали.
     Видеорегистратор NOVIcam легко и удобно эксплуатировать благодаря инновационным решениям, таким как: одновременная работа на</t>
    </r>
    <r>
      <rPr>
        <rFont val="Arial"/>
        <charset val="204"/>
        <family val="2"/>
        <b val="true"/>
        <sz val="10"/>
      </rPr>
      <t xml:space="preserve"> двух независимых мониторах Full HD 1080p</t>
    </r>
    <r>
      <rPr>
        <rFont val="Arial"/>
        <charset val="204"/>
        <family val="2"/>
        <sz val="10"/>
      </rPr>
      <t xml:space="preserve"> (с возможностью выбора соотношения сторон </t>
    </r>
    <r>
      <rPr>
        <rFont val="Arial"/>
        <charset val="204"/>
        <family val="2"/>
        <b val="true"/>
        <sz val="10"/>
      </rPr>
      <t xml:space="preserve">4:3 / 16:9</t>
    </r>
    <r>
      <rPr>
        <rFont val="Arial"/>
        <charset val="204"/>
        <family val="2"/>
        <sz val="10"/>
      </rPr>
      <t xml:space="preserve">); большой видеоархив до </t>
    </r>
    <r>
      <rPr>
        <rFont val="Arial"/>
        <charset val="204"/>
        <family val="2"/>
        <b val="true"/>
        <sz val="10"/>
      </rPr>
      <t xml:space="preserve">16Тб</t>
    </r>
    <r>
      <rPr>
        <rFont val="Arial"/>
        <charset val="204"/>
        <family val="2"/>
        <sz val="10"/>
      </rPr>
      <t xml:space="preserve">; интуитивно понятное графическое меню и поддержка всех современных операционных систем (включая мобильные).
     Незаменим при построении систем видеонаблюдения, к которым предъявляются самые высокие требования надежности и детализации (банковская сфера, кассовая зона, ювелирные магазины, производственные и складские помещения, аэропорты, вокзалы и автозаправочные комплексы).</t>
    </r>
  </si>
  <si>
    <r>
      <t xml:space="preserve">Процессор HiSilicon Hi3531 </t>
    </r>
    <r>
      <rPr>
        <rFont val="Arial"/>
        <charset val="204"/>
        <family val="2"/>
        <b val="true"/>
        <sz val="10"/>
      </rPr>
      <t xml:space="preserve">DualCore A9 930MHz</t>
    </r>
    <r>
      <rPr>
        <rFont val="Arial"/>
        <charset val="204"/>
        <family val="2"/>
        <sz val="10"/>
      </rPr>
      <t xml:space="preserve">. Полный Мультиплекс. Графическое меню. Доступ Администратор + 8 Пользователей
</t>
    </r>
    <r>
      <rPr>
        <rFont val="Arial"/>
        <charset val="204"/>
        <family val="2"/>
        <sz val="10"/>
        <u val="single"/>
      </rPr>
      <t xml:space="preserve">Вход видео</t>
    </r>
    <r>
      <rPr>
        <rFont val="Arial"/>
        <charset val="204"/>
        <family val="2"/>
        <sz val="10"/>
      </rPr>
      <t xml:space="preserve">: 2 входа BNC </t>
    </r>
    <r>
      <rPr>
        <rFont val="Arial"/>
        <charset val="204"/>
        <family val="2"/>
        <b val="true"/>
        <sz val="10"/>
      </rPr>
      <t xml:space="preserve">HD-SDI 1080p </t>
    </r>
    <r>
      <rPr>
        <rFont val="Arial"/>
        <charset val="204"/>
        <family val="2"/>
        <sz val="10"/>
      </rPr>
      <t xml:space="preserve">(видео+аудио), 8 аналоговых входов BNC. Независимые настройки для каждого канала
</t>
    </r>
    <r>
      <rPr>
        <rFont val="Arial"/>
        <charset val="204"/>
        <family val="2"/>
        <sz val="10"/>
        <u val="single"/>
      </rPr>
      <t xml:space="preserve">Вход аудио</t>
    </r>
    <r>
      <rPr>
        <rFont val="Arial"/>
        <charset val="204"/>
        <family val="2"/>
        <sz val="10"/>
      </rPr>
      <t xml:space="preserve">: 2 аудиовхода HD-SDI, 8 аудиовходов RCA
</t>
    </r>
    <r>
      <rPr>
        <rFont val="Arial"/>
        <charset val="204"/>
        <family val="2"/>
        <sz val="10"/>
        <u val="single"/>
      </rPr>
      <t xml:space="preserve">Выход</t>
    </r>
    <r>
      <rPr>
        <rFont val="Arial"/>
        <charset val="204"/>
        <family val="2"/>
        <sz val="10"/>
      </rPr>
      <t xml:space="preserve">: 2 независимых выхода 1920x1080 (HDMI и VGA) с переключением 4:3 / 16:9 + дублирующий BNC
</t>
    </r>
    <r>
      <rPr>
        <rFont val="Arial"/>
        <charset val="204"/>
        <family val="2"/>
        <sz val="10"/>
        <u val="single"/>
      </rPr>
      <t xml:space="preserve">Сеть RJ45</t>
    </r>
    <r>
      <rPr>
        <rFont val="Arial"/>
        <charset val="204"/>
        <family val="2"/>
        <sz val="10"/>
      </rPr>
      <t xml:space="preserve"> 1Гбит. </t>
    </r>
    <r>
      <rPr>
        <rFont val="Arial"/>
        <charset val="204"/>
        <family val="2"/>
        <b val="true"/>
        <sz val="10"/>
      </rPr>
      <t xml:space="preserve">WEB браузер</t>
    </r>
    <r>
      <rPr>
        <rFont val="Arial"/>
        <charset val="204"/>
        <family val="2"/>
        <sz val="10"/>
      </rPr>
      <t xml:space="preserve"> Windows, Mac OS. </t>
    </r>
    <r>
      <rPr>
        <rFont val="Arial"/>
        <charset val="204"/>
        <family val="2"/>
        <b val="true"/>
        <sz val="10"/>
      </rPr>
      <t xml:space="preserve">CMS программа</t>
    </r>
    <r>
      <rPr>
        <rFont val="Arial"/>
        <charset val="204"/>
        <family val="2"/>
        <sz val="10"/>
      </rPr>
      <t xml:space="preserve"> Windows. </t>
    </r>
    <r>
      <rPr>
        <rFont val="Arial"/>
        <charset val="204"/>
        <family val="2"/>
        <b val="true"/>
        <sz val="10"/>
      </rPr>
      <t xml:space="preserve">Мобильный клиент</t>
    </r>
    <r>
      <rPr>
        <rFont val="Arial"/>
        <charset val="204"/>
        <family val="2"/>
        <sz val="10"/>
      </rPr>
      <t xml:space="preserve"> Windows Phone, Blackberry, iPhone, iPad, Android. Удаленное подключения с использованием </t>
    </r>
    <r>
      <rPr>
        <rFont val="Arial"/>
        <charset val="204"/>
        <family val="2"/>
        <b val="true"/>
        <sz val="10"/>
      </rPr>
      <t xml:space="preserve">3G модема.</t>
    </r>
  </si>
  <si>
    <r>
      <t xml:space="preserve">Запись H.264</t>
    </r>
    <r>
      <rPr>
        <rFont val="Arial"/>
        <charset val="204"/>
        <family val="2"/>
        <sz val="10"/>
      </rPr>
      <t xml:space="preserve"> Непрерывная, По расписанию, По тревоге (Потеря видео / движение / состояние 10 датчиков). Предзапись 10сек
</t>
    </r>
    <r>
      <rPr>
        <rFont val="Arial"/>
        <charset val="204"/>
        <family val="2"/>
        <sz val="10"/>
        <u val="single"/>
      </rPr>
      <t xml:space="preserve">Поиск</t>
    </r>
    <r>
      <rPr>
        <rFont val="Arial"/>
        <charset val="204"/>
        <family val="2"/>
        <sz val="10"/>
      </rPr>
      <t xml:space="preserve"> По дате/времени (календарь и шкала времени), По событию
</t>
    </r>
    <r>
      <rPr>
        <rFont val="Arial"/>
        <charset val="204"/>
        <family val="2"/>
        <sz val="10"/>
        <u val="single"/>
      </rPr>
      <t xml:space="preserve">Воспроизведение</t>
    </r>
    <r>
      <rPr>
        <rFont val="Arial"/>
        <charset val="204"/>
        <family val="2"/>
        <sz val="10"/>
      </rPr>
      <t xml:space="preserve"> Нормальное / покадровое / замедленное / ускоренное вперед и назад (до х32)
</t>
    </r>
    <r>
      <rPr>
        <rFont val="Arial"/>
        <charset val="204"/>
        <family val="2"/>
        <sz val="10"/>
        <u val="single"/>
      </rPr>
      <t xml:space="preserve">Тревога</t>
    </r>
    <r>
      <rPr>
        <rFont val="Arial"/>
        <charset val="204"/>
        <family val="2"/>
        <sz val="10"/>
      </rPr>
      <t xml:space="preserve">: Отметка в журнале / на весь экран / сигнал / переход PTZ к предпозиции / активация выхода реле / email уведомление</t>
    </r>
  </si>
  <si>
    <r>
      <t xml:space="preserve">NOVICAM  </t>
    </r>
    <r>
      <rPr>
        <rFont val="Arial"/>
        <charset val="204"/>
        <family val="2"/>
        <b val="true"/>
        <sz val="11"/>
      </rPr>
      <t xml:space="preserve">SDR28</t>
    </r>
  </si>
  <si>
    <r>
      <t xml:space="preserve">Full HD 1920x1080
</t>
    </r>
    <r>
      <rPr>
        <rFont val="Arial"/>
        <charset val="204"/>
        <family val="2"/>
        <sz val="10"/>
      </rPr>
      <t xml:space="preserve">HD   1280x720
</t>
    </r>
    <r>
      <rPr>
        <rFont val="Arial"/>
        <charset val="204"/>
        <family val="2"/>
        <color rgb="00808080"/>
        <sz val="10"/>
      </rPr>
      <t xml:space="preserve">+</t>
    </r>
    <r>
      <rPr>
        <rFont val="Arial"/>
        <charset val="204"/>
        <family val="2"/>
        <color rgb="00FFFFFF"/>
        <sz val="10"/>
      </rPr>
      <t xml:space="preserve">___________++_
</t>
    </r>
    <r>
      <rPr>
        <rFont val="Arial"/>
        <charset val="204"/>
        <family val="2"/>
        <b val="true"/>
        <sz val="10"/>
      </rPr>
      <t xml:space="preserve">Full D1   704x576
</t>
    </r>
    <r>
      <rPr>
        <rFont val="Arial"/>
        <charset val="204"/>
        <family val="2"/>
        <sz val="10"/>
      </rPr>
      <t xml:space="preserve">HD1   704x288</t>
    </r>
  </si>
  <si>
    <r>
      <t xml:space="preserve">60
</t>
    </r>
    <r>
      <rPr>
        <rFont val="Arial"/>
        <charset val="204"/>
        <family val="2"/>
        <sz val="10"/>
      </rPr>
      <t xml:space="preserve">60
</t>
    </r>
    <r>
      <rPr>
        <rFont val="Arial"/>
        <charset val="204"/>
        <family val="2"/>
        <b val="true"/>
        <sz val="10"/>
      </rPr>
      <t xml:space="preserve">200
</t>
    </r>
    <r>
      <rPr>
        <rFont val="Arial"/>
        <charset val="204"/>
        <family val="2"/>
        <sz val="10"/>
      </rPr>
      <t xml:space="preserve">200</t>
    </r>
  </si>
  <si>
    <r>
      <t xml:space="preserve">_</t>
    </r>
    <r>
      <rPr>
        <rFont val="Arial"/>
        <charset val="204"/>
        <family val="2"/>
        <sz val="10"/>
      </rPr>
      <t xml:space="preserve">2
</t>
    </r>
    <r>
      <rPr>
        <rFont val="Arial"/>
        <charset val="204"/>
        <family val="2"/>
        <color rgb="00808080"/>
        <sz val="10"/>
      </rPr>
      <t xml:space="preserve">+</t>
    </r>
    <r>
      <rPr>
        <rFont val="Arial"/>
        <charset val="204"/>
        <family val="2"/>
        <color rgb="00FFFFFF"/>
        <sz val="10"/>
      </rPr>
      <t xml:space="preserve">__
_</t>
    </r>
    <r>
      <rPr>
        <rFont val="Arial"/>
        <charset val="204"/>
        <family val="2"/>
        <sz val="10"/>
      </rPr>
      <t xml:space="preserve">8
</t>
    </r>
  </si>
  <si>
    <r>
      <t xml:space="preserve">Профессиональный 10</t>
    </r>
    <r>
      <rPr>
        <rFont val="Arial"/>
        <charset val="204"/>
        <family val="2"/>
        <b val="true"/>
        <sz val="8"/>
      </rPr>
      <t xml:space="preserve">-канальный </t>
    </r>
    <r>
      <rPr>
        <rFont val="Arial"/>
        <charset val="204"/>
        <family val="2"/>
        <sz val="8"/>
      </rPr>
      <t xml:space="preserve">видеорегистратор </t>
    </r>
    <r>
      <rPr>
        <rFont val="Arial"/>
        <charset val="204"/>
        <family val="2"/>
        <b val="true"/>
        <sz val="8"/>
      </rPr>
      <t xml:space="preserve">HD-SDI (2 видео, 2 аудио)</t>
    </r>
    <r>
      <rPr>
        <rFont val="Arial"/>
        <charset val="204"/>
        <family val="2"/>
        <sz val="8"/>
      </rPr>
      <t xml:space="preserve"> и </t>
    </r>
    <r>
      <rPr>
        <rFont val="Arial"/>
        <charset val="204"/>
        <family val="2"/>
        <b val="true"/>
        <sz val="8"/>
      </rPr>
      <t xml:space="preserve">Full D1 (8 видео, 8 аудио)</t>
    </r>
    <r>
      <rPr>
        <rFont val="Arial"/>
        <charset val="204"/>
        <family val="2"/>
        <sz val="8"/>
      </rPr>
      <t xml:space="preserve">, формат H.264, запись и воспроизведение Full HD - 60к/с и Full D1 - 200к/с, HDD 16TB (3 x SATA + 1 х eSATA), работа по Сети и с Мобильных устройств, 2 независимых выхода 1080p (</t>
    </r>
    <r>
      <rPr>
        <rFont val="Arial"/>
        <charset val="204"/>
        <family val="2"/>
        <b val="true"/>
        <sz val="8"/>
      </rPr>
      <t xml:space="preserve">HDMI и VGA</t>
    </r>
    <r>
      <rPr>
        <rFont val="Arial"/>
        <charset val="204"/>
        <family val="2"/>
        <sz val="8"/>
      </rPr>
      <t xml:space="preserve">)</t>
    </r>
    <r>
      <rPr>
        <rFont val="Arial"/>
        <charset val="204"/>
        <family val="2"/>
        <b val="true"/>
        <sz val="8"/>
      </rPr>
      <t xml:space="preserve"> + BNC</t>
    </r>
    <r>
      <rPr>
        <rFont val="Arial"/>
        <charset val="204"/>
        <family val="2"/>
        <sz val="8"/>
      </rPr>
      <t xml:space="preserve">, USB (DVD-RW / Flash), RS485, работа через </t>
    </r>
    <r>
      <rPr>
        <rFont val="Arial"/>
        <charset val="204"/>
        <family val="2"/>
        <b val="true"/>
        <sz val="8"/>
      </rPr>
      <t xml:space="preserve">3G модем</t>
    </r>
    <r>
      <rPr>
        <rFont val="Arial"/>
        <charset val="204"/>
        <family val="2"/>
        <sz val="8"/>
      </rPr>
      <t xml:space="preserve">. Тревожные входы / выходы. USB мышь и ИК пульт в комплекте.</t>
    </r>
  </si>
  <si>
    <t>Микрофоны</t>
  </si>
  <si>
    <t>Внутренний активный микрофон AM16 производства компании NOVIcam созданный на основе высокопроизводительной схемы с минимальным уровнем шумов, предназначен для использования в системах видеонаблюдения.
Широкая полоса пропускания в сочетании с высоким отношением сигнал/шум позволяет наиболее точно передать звуковую картину помещения в различных условиях. Миниатюрные размеры позволяют улучшить качество записи, располагая микрофон максимально близко к предполагаемому источнику звука. Высокая дальность установки - до 1000 метров - позволяет использовать микрофоны даже в помещениях находящихся на большой удаленности от видеорегистратора.
Благодаря высокой акустической дальности и широкому диапазону рабочей температуры микрофоны AM16 можно располагать в помещениях малых и средних площадей различного назначения, что идеально подойдет для подъездов, магазинов, офисов, складов и т.п.</t>
  </si>
  <si>
    <r>
      <t xml:space="preserve">NOVICAM  </t>
    </r>
    <r>
      <rPr>
        <rFont val="Arial"/>
        <charset val="204"/>
        <family val="2"/>
        <b val="true"/>
        <sz val="11"/>
      </rPr>
      <t xml:space="preserve">AM16</t>
    </r>
  </si>
  <si>
    <t>Внутренний активный микрофон AM16, DC12В 0.015А, акустическая дальность 6 м, полоса пропускания 100 - 7500 Гц, соотношение сигнал/шум 55 Дб, дальность передачи аудио 1000 м, внутреннее исполнение, </t>
  </si>
  <si>
    <t>Внутренний активный микрофон AM510G производства компании NOVIcam созданный на основе высокопроизводительной схемы с минимальным уровнем шумов, предназначен для использования в системах видеонаблюдения.
 Широкая полоса пропускания в сочетании с высоким отношением сигнал/шум позволяет наиболее точно передать звуковую картину помещения в различных условиях. Регулировка усиления до 35Дб позволяет повысить качество записи звука в различных условиях. Высокая дальность установки - до 1000 метров - позволяет использовать микрофоны даже в помещениях находящихся на большой удаленности от видеорегистратора.
Благодаря высокой акустической дальности и широкому диапазону рабочей температуры, а также стильному корпусу, микрофоны AM510G можно располагать в помещениях малых и средних площадей различного назначения, что идеально подойдет для подъездов, магазинов, офисов, складов и т.п.</t>
  </si>
  <si>
    <r>
      <t xml:space="preserve">NOVICAM  </t>
    </r>
    <r>
      <rPr>
        <rFont val="Arial"/>
        <charset val="204"/>
        <family val="2"/>
        <b val="true"/>
        <sz val="11"/>
      </rPr>
      <t xml:space="preserve">AM510G</t>
    </r>
  </si>
  <si>
    <t>Внутренний активный микрофон AM510G, DC12В 0.02А, акустическая дальность 10 м, полоса пропускания 20 - 20000 Гц, регулировка усиления 35Дб, соотношение сигнал/шум 55 Дб, дальность передачи аудио 1000 м, внутреннее исполнение</t>
  </si>
  <si>
    <t>IP ВЫЗЫВНЫЕ ПАНЕЛИ</t>
  </si>
  <si>
    <t> Вызывная панель NOVIcam PRO ND11W предназначена для организации IP системы домофонии. Устанавливается совместно с монитором видеодомофона и позволяет вести наблюдение перед вызывной панелью, а также осуществлять голосовую связь и контроль доступа.
    Высокое разрешение 720р и широкий угол обзора 120° позволяют охватить максимум пространства. Благодаря функции WDR отличное изображение будет получено даже в сложных условиях освещения, а при недостатке света включится автоматическая ИК подсветка. Качественную аудиосвязь с посетителем обеспечивают всенаправленный микрофон и динамик. Вызывная панель управляет электромагнитными и электромеханическими замками, имеет встроенное реле (тип N.O. и N.C.), а также тревожные входы для подключения дополнительных устройств, таких как кнопка выхода или датчик двери. Встроенный считыватель карт Mifare позволяет организовать доступ по картам-ключам. IP система домофонии управляется при помощи приложения iVMS 4.1, осуществляющее функции контроля доступа и полную интеграцию с системой видеонаблюдения. </t>
  </si>
  <si>
    <t>подсветка</t>
  </si>
  <si>
    <r>
      <t xml:space="preserve">NOVICAM  </t>
    </r>
    <r>
      <rPr>
        <rFont val="Arial"/>
        <charset val="204"/>
        <family val="2"/>
        <b val="true"/>
        <sz val="11"/>
      </rPr>
      <t xml:space="preserve">ND11W</t>
    </r>
  </si>
  <si>
    <t>1/3" 1.3 Mpix Progressive Scan CMOS</t>
  </si>
  <si>
    <t>0.02
0 (ИК вкл)</t>
  </si>
  <si>
    <t>Вызывная панель цветная высокого разрешения 720р, матрица 1/3" CMOS, 0. 2 люкс (0 люкс ИК вкл.),  ИК подсветка , встроенный микрофон и динамик, Встроенное реле управления питанием замка (нормально открыто / нормально закрыто DC 2А 30В, AC 0.5A 125В)</t>
  </si>
  <si>
    <t>IP ВИДЕОДОМОФОНЫ</t>
  </si>
  <si>
    <t> Видеодомофон NOVIcam PRO NDM7 предназначен для организации IP системы домофонии. Устанавливается совместно с вызывной панелью и позволяет управлять электрозамком, осуществлять голосовую и видеосвязь.
Цветной 7” дисплей обеспечивает высокое качество изображения, а удобное графическое меню позволяет выбрать мелодию звонка и быстро настроить необходимый режим работы. Устройство поддерживает 16 дополнительных IP камер и 8 вызывных панелей, датчики тревоги, возможность организации интерком соединения, имеет внутреннюю память для записи фото и аудиосообщений. 
Бесплатный облачный сервис P2P предоставляет доступ к видеодомофону из любой точки мира при помощи приложений для мобильных и компьютеров. IP система домофонии управляется программным обеспечением iVMS 4.1, осуществляющим функции контроля доступа, связи и интеграции с системой видеонаблюдения. </t>
  </si>
  <si>
    <t>Дисплей</t>
  </si>
  <si>
    <t>Кол-во выз.панелей</t>
  </si>
  <si>
    <t>видеовход</t>
  </si>
  <si>
    <t>память</t>
  </si>
  <si>
    <r>
      <t xml:space="preserve">NOVICAM  </t>
    </r>
    <r>
      <rPr>
        <rFont val="Arial"/>
        <charset val="204"/>
        <family val="2"/>
        <b val="true"/>
        <sz val="11"/>
      </rPr>
      <t xml:space="preserve">NDM7</t>
    </r>
  </si>
  <si>
    <t>Цветной сенсорный 7” (800х480)</t>
  </si>
  <si>
    <t>16 (LAN)</t>
  </si>
  <si>
    <r>
      <t xml:space="preserve">Встроенная 
</t>
    </r>
    <r>
      <rPr>
        <rFont val="Arial"/>
        <charset val="204"/>
        <family val="2"/>
        <sz val="10"/>
      </rPr>
      <t xml:space="preserve">20 Мб</t>
    </r>
  </si>
  <si>
    <t>Цветной видеодомофон, сенсорный дисплей 7”, двусторонняя аудиосвязь, соединение до 8 домофонов в одну систему, Подключение до 16 IP камер 720р, 20Мб встроенной памяти,  DC 12В±10%, 0.83А 10Вт</t>
  </si>
  <si>
    <r>
      <t xml:space="preserve">NOVICAM  </t>
    </r>
    <r>
      <rPr>
        <rFont val="Arial"/>
        <charset val="204"/>
        <family val="2"/>
        <b val="true"/>
        <sz val="11"/>
      </rPr>
      <t xml:space="preserve">NDM7F</t>
    </r>
  </si>
  <si>
    <r>
      <t xml:space="preserve">Встроенная</t>
    </r>
    <r>
      <rPr>
        <rFont val="Arial"/>
        <charset val="204"/>
        <family val="2"/>
        <sz val="10"/>
      </rPr>
      <t xml:space="preserve"> 
20 Мб</t>
    </r>
  </si>
  <si>
    <t>Цветной видеодомофон, сенсорный дисплей 7”, двусторонняя аудиосвязь, соединение до 8 домофонов в одну систему, Wi-Fi,  Подключение до 16 IP камер 720р, 20Мб встроенной памяти,  DC 12В±10%, 0.83А 10Вт</t>
  </si>
  <si>
    <t>АНАЛОГОВЫЕ ВЫЗЫВНЫЕ ПАНЕЛИ</t>
  </si>
  <si>
    <t>Вызывная панель NOVIcam AD71 предназначена для организации домофонной аудио и видео системы. Устанавливается совместно с монитором видеодомофона и позволяет вести наблюдение перед вызывной панелью, а также осуществлять голосовую связь.
Встроенная камера с объективом Pinhole, дающим угол обзора 92°, передает качественную цветную картинку c разрешением 700 ТВЛ на монитор. ИК-подсветка позволяет увидеть посетителя в условиях недостаточной освещенности. Встроенное реле управляет электрозамком позволяет открыть дверь посетителю. Благодаря качественным микрофону и динамику обеспечивается двусторонняя связь. Прочный металлический корпус и козырек надежно защищают устройство от непогоды, а угловое крепление, идущее в комплекте, позволят установить вызывную панель в любом необходимом месте. 
NOVIcam AD71 идеально совместима с видеодомофонами NOVIcam, а так же с любыми другими домофонами, использующими 4-х проводное подключение.</t>
  </si>
  <si>
    <r>
      <t xml:space="preserve">NOVICAM  </t>
    </r>
    <r>
      <rPr>
        <rFont val="Arial"/>
        <charset val="204"/>
        <family val="2"/>
        <b val="true"/>
        <sz val="11"/>
      </rPr>
      <t xml:space="preserve">AD71</t>
    </r>
  </si>
  <si>
    <t>1/4" CMOS</t>
  </si>
  <si>
    <t>92º</t>
  </si>
  <si>
    <t>Вызывная панель цветная высокого разрешения 700 ТВЛ, матрица 1/4" CMOS, 0.1 люкс (0 люкс ИК вкл.),  ИК подсветка , встроенный микрофон и динамик, Встроенное реле управления питанием замка (нормально открыто) DC 12В±10%, 0.1А 0.12Вт</t>
  </si>
  <si>
    <t>Вызывная панель NOVIcam AD93 предназначена для организации домофонной аудио и видео системы. Устанавливается совместно с монитором видеодомофона и позволяет вести наблюдение перед вызывной панелью, а также осуществлять голосовую связь.
Встроенная камера с объективом Pinhole, дающим угол обзора 90°, передает качественную цветную картинку c разрешением 900 ТВЛ на монитор. ИК-подсветка позволяет увидеть посетителя в условиях недостаточной освещенности. Встроенное реле (тип N.O. и N.C.) управляет электрозамком и позволяет посетителю открыть дверь. Благодаря качественным микрофону и динамику с возможностью дополнительной подстройки чувствительности и громкости обеспечивается двусторонняя связь. Прочный металлический корпус и козырек надежно защищают устройство от непогоды, а угловое крепление, идущее в комплекте, позволит установить вызывную панель в любом необходимом месте. 
NOVIcam AD93 идеально совместима с видеодомофонами NOVIcam, а так же с любыми другими домофонами, использующими 4-х проводное подключение. Благодаря классическому дизайну, вызывная панель прекрасно подойдет для организации безопасного доступа как снаружи, так и внутри любого помещения, например подъезда, загородного дома, квартиры, офиса, склада.</t>
  </si>
  <si>
    <r>
      <t xml:space="preserve">NOVICAM  </t>
    </r>
    <r>
      <rPr>
        <rFont val="Arial"/>
        <charset val="204"/>
        <family val="2"/>
        <b val="true"/>
        <sz val="11"/>
      </rPr>
      <t xml:space="preserve">AD93</t>
    </r>
  </si>
  <si>
    <t>1/3" CMOS</t>
  </si>
  <si>
    <t>Вызывная панель цветная высокого разрешения 800 ТВЛ, матрица 1/3" CMOS, 0.1 люкс (0 люкс ИК вкл.),  ИК подсветка , встроенный микрофон и динамик, встроенное реле управления электрозамком DC 12В±10%, 0.2А 2.4В</t>
  </si>
  <si>
    <t>АНАЛОГОВЫЕ ВИДЕОДОМОФОНЫ</t>
  </si>
  <si>
    <t>Видеодомофон NOVIcam ADM4 предназначен для организации домофонной аудио и видео системы. Устанавливается совместно с вызывной панелью и позволяет управлять электрозамком, осуществлять голосовую и видео связь.
NOVIcam ADM4 поддерживает вызывную видеопанель NOVIcam или любые другие с 4-х проводным подключением. Цветной дисплей с регулируемыми настройками дает отличное изображение. Встроенные микрофон и динамик обеспечивают качественную двустороннюю аудиосвязь с посетителем. </t>
  </si>
  <si>
    <r>
      <t xml:space="preserve">NOVICAM  </t>
    </r>
    <r>
      <rPr>
        <rFont val="Arial"/>
        <charset val="204"/>
        <family val="2"/>
        <b val="true"/>
        <sz val="11"/>
      </rPr>
      <t xml:space="preserve">ADM4</t>
    </r>
  </si>
  <si>
    <t>Цветной  4,3” (480х272)</t>
  </si>
  <si>
    <t>Цветной видеодомофон,  дисплей 4,3”, двусторонняя аудиосвязь,  Встроенное реле управления питанием замка (нормально открыто),  </t>
  </si>
  <si>
    <r>
      <t xml:space="preserve">    Видеодомофон </t>
    </r>
    <r>
      <rPr>
        <rFont val="Arial"/>
        <charset val="204"/>
        <family val="2"/>
        <b val="true"/>
        <sz val="10"/>
      </rPr>
      <t xml:space="preserve">NOVIcam PM76</t>
    </r>
    <r>
      <rPr>
        <rFont val="Arial"/>
        <charset val="204"/>
        <family val="2"/>
        <sz val="10"/>
      </rPr>
      <t xml:space="preserve"> предназначен для организации домофонной аудио и видео системы. Устанавливается совместно с вызывной панелью и позволяет управлять электрозамком, осуществлять голосовую и видео связь. Видеодомофон поддерживает 2 цветные вызывные панели NOVIcam или любые другие, использующие 4-х проводное подключение. Для расширения системы видеонаблюдения подключаются </t>
    </r>
    <r>
      <rPr>
        <rFont val="Arial"/>
        <charset val="204"/>
        <family val="2"/>
        <b val="true"/>
        <sz val="10"/>
      </rPr>
      <t xml:space="preserve">4 дополнительные видеокамеры</t>
    </r>
    <r>
      <rPr>
        <rFont val="Arial"/>
        <charset val="204"/>
        <family val="2"/>
        <sz val="10"/>
      </rPr>
      <t xml:space="preserve">. </t>
    </r>
    <r>
      <rPr>
        <rFont val="Arial"/>
        <charset val="204"/>
        <family val="2"/>
        <b val="true"/>
        <sz val="10"/>
      </rPr>
      <t xml:space="preserve">Цветной сенсорный 7” дисплей</t>
    </r>
    <r>
      <rPr>
        <rFont val="Arial"/>
        <charset val="204"/>
        <family val="2"/>
        <sz val="10"/>
      </rPr>
      <t xml:space="preserve"> обеспечивает высокое качество изображения для обзора пространства перед вызывными панелями и CCTV видеокамерами, а также может выполнять роль цифровой фоторамки. Для записи фото и видео посетителей используется карта </t>
    </r>
    <r>
      <rPr>
        <rFont val="Arial"/>
        <charset val="204"/>
        <family val="2"/>
        <b val="true"/>
        <sz val="10"/>
      </rPr>
      <t xml:space="preserve">microSD</t>
    </r>
    <r>
      <rPr>
        <rFont val="Arial"/>
        <charset val="204"/>
        <family val="2"/>
        <sz val="10"/>
      </rPr>
      <t xml:space="preserve"> объёмом до</t>
    </r>
    <r>
      <rPr>
        <rFont val="Arial"/>
        <charset val="204"/>
        <family val="2"/>
        <b val="true"/>
        <sz val="10"/>
      </rPr>
      <t xml:space="preserve"> 32Гб</t>
    </r>
    <r>
      <rPr>
        <rFont val="Arial"/>
        <charset val="204"/>
        <family val="2"/>
        <sz val="10"/>
      </rPr>
      <t xml:space="preserve">.  Встроенное стильное графическое меню позволяет выбрать режим работы, отдельную мелодию звонка для каждой вызывной панели, настроить параметры записи и голосовой почты для посетителей. Видеодомофон поддерживает подключение аудиотрубки и </t>
    </r>
    <r>
      <rPr>
        <rFont val="Arial"/>
        <charset val="204"/>
        <family val="2"/>
        <b val="true"/>
        <sz val="10"/>
      </rPr>
      <t xml:space="preserve">3-х дополнительных</t>
    </r>
    <r>
      <rPr>
        <rFont val="Arial"/>
        <charset val="204"/>
        <family val="2"/>
        <sz val="10"/>
      </rPr>
      <t xml:space="preserve"> NOVIcam PM76 для организации внутренней связи интерком и системы контроля доступа. NOVIcam PM76 станет незаменимым и стильным помощником в организации системы охраны офисов, магазинов, коттеджей, квартир и любых других помещений. Благодаря мультифункциональности и возможности расширения системы, видеодомофон идеально подойдет для решения широкого круга задач. </t>
    </r>
  </si>
  <si>
    <r>
      <t xml:space="preserve">NOVICAM  </t>
    </r>
    <r>
      <rPr>
        <rFont val="Arial"/>
        <charset val="204"/>
        <family val="2"/>
        <b val="true"/>
        <sz val="11"/>
      </rPr>
      <t xml:space="preserve">PM76</t>
    </r>
  </si>
  <si>
    <t>MicroSD
до 32 Гб</t>
  </si>
  <si>
    <t>Цветной видеодомофон, сенсорный дисплей 7”, двусторонняя аудиосвязь,  управление электрозамком,  поддержка MicroSD до 32 Гб, соединение до 4 домофонов в одну систему, 250 мА </t>
  </si>
  <si>
    <t>МУЛЯЖИ ВИДЕОКАМЕР</t>
  </si>
  <si>
    <t>Муляж  видеокамерыпроизводства компании NOVIcam позволяет сымитировать наличие видеонаблюдения на объектах для психологического воздействия.
Наличие диода на подсветке позволяет создать иллюзию непрерывной работы камеры. Низкое энергопотребление светодиода позволяет ему работать в течение продолжительного времени от двух батареек AAA.</t>
  </si>
  <si>
    <r>
      <t xml:space="preserve">NOVICAM  </t>
    </r>
    <r>
      <rPr>
        <rFont val="Arial"/>
        <charset val="204"/>
        <family val="2"/>
        <b val="true"/>
        <sz val="11"/>
      </rPr>
      <t xml:space="preserve">C11</t>
    </r>
  </si>
  <si>
    <t>Муляж внутренней видеокамеры, 3v DC </t>
  </si>
  <si>
    <r>
      <t xml:space="preserve">NOVICAM  </t>
    </r>
    <r>
      <rPr>
        <rFont val="Arial"/>
        <charset val="204"/>
        <family val="2"/>
        <b val="true"/>
        <sz val="11"/>
      </rPr>
      <t xml:space="preserve">C13W</t>
    </r>
  </si>
  <si>
    <t>Муляж уличной видеокамеры, IP66, 3v DC </t>
  </si>
  <si>
    <t>ПРОФЕССИОНАЛЬНЫЕ МОНТАЖНЫЕ КОРОБКИ ДЛЯ СИСТЕМ ВИДЕОНАБЛЮДЕНИЯ</t>
  </si>
  <si>
    <t>Монтажная коробка производства компании NOVIcam PRO предназначена для установки видеокамер и скрытого монтажа коммуникаций . Благодаря высококачественному алюминиевому сплаву, монтажная коробка надежно защищёна от коррозии. Универсальный дизайн позволяет устанавливать распаячную коробку как внутри, так и снаружи помещений. </t>
  </si>
  <si>
    <r>
      <t xml:space="preserve">NOVICAM </t>
    </r>
    <r>
      <rPr>
        <rFont val="Arial"/>
        <charset val="204"/>
        <family val="2"/>
        <b val="true"/>
        <sz val="11"/>
      </rPr>
      <t xml:space="preserve">BOX Bullet</t>
    </r>
  </si>
  <si>
    <t>Подходит для уличных видеокамер типа "пуля":  A89W, TC19W, T29W, TC29W, NC29WP</t>
  </si>
  <si>
    <r>
      <t xml:space="preserve">NOVICAM  </t>
    </r>
    <r>
      <rPr>
        <rFont val="Arial"/>
        <charset val="204"/>
        <family val="2"/>
        <b val="true"/>
        <sz val="11"/>
      </rPr>
      <t xml:space="preserve">BOX Dome</t>
    </r>
  </si>
  <si>
    <t>Подходит для уличных видеокамер типа «купол»: AC18W, N18W, N28W.</t>
  </si>
  <si>
    <r>
      <t xml:space="preserve">NOVICAM  </t>
    </r>
    <r>
      <rPr>
        <rFont val="Arial"/>
        <charset val="204"/>
        <family val="2"/>
        <b val="true"/>
        <sz val="11"/>
      </rPr>
      <t xml:space="preserve">BOX Small dome</t>
    </r>
  </si>
  <si>
    <t>Подходит для уличных видеокамер типа «купол»: AC12W, N12W, N22W.</t>
  </si>
  <si>
    <t>Готовые комплекты видеонаблюдения созданы специально для конечного потребителя. Комплекты созданы в 2-х вариантах: для установки внутри помещения и на улице.
В комплект входят все необходимый компоненты, включая кабель и коннекторы. Удобная инструкция поможет легко и быстро установить систему даже не имея соотвествующих навыков. 
Стстема работает в облачном сервисе NOVIcloud, позволяющая подключиться без статического IP адреса.
Для установки системы потребуется лишь монитор с VGA или HDMI входом.</t>
  </si>
  <si>
    <t>Комплектация 
- Камера видеонаблюдения A61/A63W - 4шт
- Виедорегистратот 4-х канальный AR1104- 1 шт
- Жесткий диск 1Тб - 1шт
- приемо-передатчик PV-207 - 8 шт
- Блок питания PV-DC0.5A - 4 шт
- коннектор PV-T2M - 4 шт
- Катель витая пара PV-UTP - 60м
- наклейка "ведется видеонаблюдение"
- инструкция</t>
  </si>
  <si>
    <t>NOVICAM  AK14</t>
  </si>
  <si>
    <t>Внутренний комплект видеонаблюдения. AK14.  A61- 4шт, AR1104- 1 шт,WD10PRX - 1шт, PV-207 - 8 шт, PV-DC0.5A - 4 шт, PV-T2M - 4 шт, PV-UTP - 60м</t>
  </si>
  <si>
    <t>NOVICAM  AK14W</t>
  </si>
  <si>
    <t>Уличный комплект видеонаблюдения. AK14W.  A63шт, AR1104- 1 шт,WD10PRX - 1шт, PV-207 - 8 шт, PV-DC0.5A - 4 шт, PV-T2M - 4 шт, PV-UTP - 60м</t>
  </si>
  <si>
    <t>ПЕРЕДАЧА ВИДЕОСИГНАЛА ПО ВИТОЙ ПАРЕ </t>
  </si>
  <si>
    <r>
      <t xml:space="preserve">Приемопередатчкики PV-Link позволяют производить передачу по витой паре цветного или ч/б видеосигнала в режиме реального времени, сводя сопротивление к нулю. Они трансформируют видеосигнал в идентичный сигнал, но с противоположно поляризованными электромагнитными полями. Идеально подходят для большого спектра систем безопасности, наблюдения, видеоконференц-связи и т.д.
</t>
    </r>
    <r>
      <rPr>
        <rFont val="Arial"/>
        <charset val="204"/>
        <family val="2"/>
        <sz val="10"/>
        <u val="single"/>
      </rPr>
      <t xml:space="preserve">Основные преимущества:</t>
    </r>
    <r>
      <rPr>
        <rFont val="Arial"/>
        <charset val="204"/>
        <family val="2"/>
        <sz val="10"/>
      </rPr>
      <t xml:space="preserve"> высокое качество передачи сигнала на большие расстояния, полноценное кабельное видеоизображение на больших расстояниях, простота установки, встроенная регулировка линейности, резкости и цветности, встроенная защита от перепадов напряжения и грозозащита, абсолютное подавление помеx, обеспечение чёткости картинки при подключении к DVR или квадратору, устранение шумов.</t>
    </r>
  </si>
  <si>
    <r>
      <t xml:space="preserve">ПАССИВНЫЙ  </t>
    </r>
    <r>
      <rPr>
        <rFont val="Arial"/>
        <charset val="204"/>
        <family val="2"/>
        <b val="true"/>
        <color rgb="00FFFFFF"/>
        <sz val="12"/>
        <u val="single"/>
      </rPr>
      <t xml:space="preserve">ПРИЕМО-ПЕРЕДАТЧИК TVI</t>
    </r>
    <r>
      <rPr>
        <rFont val="Arial"/>
        <charset val="204"/>
        <family val="2"/>
        <b val="true"/>
        <color rgb="00FFFFFF"/>
        <sz val="12"/>
      </rPr>
      <t xml:space="preserve"> ВИДЕОСИГНАЛА ПО ВИТОЙ ПАРЕ</t>
    </r>
  </si>
  <si>
    <t>PV-207HD</t>
  </si>
  <si>
    <r>
      <t xml:space="preserve">1 канальный пассивный приемо-передатчик видеосигнала высокого разрешения по витой паре
</t>
    </r>
    <r>
      <rPr>
        <rFont val="Arial"/>
        <charset val="204"/>
        <family val="2"/>
        <sz val="8"/>
      </rPr>
      <t xml:space="preserve">
</t>
    </r>
    <r>
      <rPr>
        <rFont val="Arial"/>
        <charset val="204"/>
        <family val="2"/>
        <sz val="8"/>
        <u val="single"/>
      </rPr>
      <t xml:space="preserve">Максимальная дистанция передачи ВИДЕО:
</t>
    </r>
    <r>
      <rPr>
        <rFont val="Arial"/>
        <charset val="204"/>
        <family val="2"/>
        <sz val="8"/>
      </rPr>
      <t xml:space="preserve">   Аналог: 400м
   AHD 720p/960p: 320м 
   AHD 1080p: 250м
   CVI 720p: 400м 
   CVI 1080p: 230м
   TVI 720p/1080p: 200м</t>
    </r>
  </si>
  <si>
    <r>
      <t xml:space="preserve">ПАССИВНЫЕ </t>
    </r>
    <r>
      <rPr>
        <rFont val="Arial"/>
        <charset val="204"/>
        <family val="2"/>
        <b val="true"/>
        <color rgb="00FFFFFF"/>
        <sz val="12"/>
        <u val="single"/>
      </rPr>
      <t xml:space="preserve">ПРИЕМНИКИ</t>
    </r>
    <r>
      <rPr>
        <rFont val="Arial"/>
        <charset val="204"/>
        <family val="2"/>
        <b val="true"/>
        <color rgb="00FFFFFF"/>
        <sz val="12"/>
      </rPr>
      <t xml:space="preserve"> И </t>
    </r>
    <r>
      <rPr>
        <rFont val="Arial"/>
        <charset val="204"/>
        <family val="2"/>
        <b val="true"/>
        <color rgb="00FFFFFF"/>
        <sz val="12"/>
        <u val="single"/>
      </rPr>
      <t xml:space="preserve">ПРИЕМО-ПЕРЕДАТЧИКИ</t>
    </r>
    <r>
      <rPr>
        <rFont val="Arial"/>
        <charset val="204"/>
        <family val="2"/>
        <b val="true"/>
        <color rgb="00FFFFFF"/>
        <sz val="12"/>
      </rPr>
      <t xml:space="preserve"> ВИДЕОСИГНАЛА ПО ВИТОЙ ПАРЕ</t>
    </r>
  </si>
  <si>
    <t>PV-401R</t>
  </si>
  <si>
    <r>
      <t xml:space="preserve">Пассивный</t>
    </r>
    <r>
      <rPr>
        <rFont val="Arial"/>
        <charset val="204"/>
        <family val="2"/>
        <sz val="8"/>
      </rPr>
      <t xml:space="preserve"> </t>
    </r>
    <r>
      <rPr>
        <rFont val="Arial"/>
        <charset val="204"/>
        <family val="2"/>
        <sz val="8"/>
        <u val="single"/>
      </rPr>
      <t xml:space="preserve">4-канальный</t>
    </r>
    <r>
      <rPr>
        <rFont val="Arial"/>
        <charset val="204"/>
        <family val="2"/>
        <sz val="8"/>
      </rPr>
      <t xml:space="preserve"> </t>
    </r>
    <r>
      <rPr>
        <rFont val="Arial"/>
        <charset val="204"/>
        <family val="2"/>
        <b val="true"/>
        <sz val="8"/>
      </rPr>
      <t xml:space="preserve">Приёмник Видео</t>
    </r>
    <r>
      <rPr>
        <rFont val="Arial"/>
        <charset val="204"/>
        <family val="2"/>
        <sz val="8"/>
      </rPr>
      <t xml:space="preserve">сигнала по Витой паре UTP (неэкранированная)
     Особенность модели </t>
    </r>
    <r>
      <rPr>
        <rFont val="Arial"/>
        <charset val="204"/>
        <family val="2"/>
        <b val="true"/>
        <sz val="8"/>
      </rPr>
      <t xml:space="preserve">Грозозащита</t>
    </r>
    <r>
      <rPr>
        <rFont val="Arial"/>
        <charset val="204"/>
        <family val="2"/>
        <sz val="8"/>
      </rPr>
      <t xml:space="preserve"> (сертификат ITU K21 до 4кВ)
</t>
    </r>
    <r>
      <rPr>
        <rFont val="Arial"/>
        <charset val="204"/>
        <family val="2"/>
        <sz val="8"/>
        <u val="single"/>
      </rPr>
      <t xml:space="preserve">Максимальная дистанция передачи ВИДЕО (витая пара UTP 6е категории):
</t>
    </r>
    <r>
      <rPr>
        <rFont val="Arial"/>
        <charset val="204"/>
        <family val="2"/>
        <sz val="8"/>
      </rPr>
      <t xml:space="preserve">     </t>
    </r>
    <r>
      <rPr>
        <rFont val="Arial"/>
        <charset val="204"/>
        <family val="2"/>
        <i val="true"/>
        <sz val="8"/>
      </rPr>
      <t xml:space="preserve">Приёмник: </t>
    </r>
    <r>
      <rPr>
        <rFont val="Arial"/>
        <charset val="204"/>
        <family val="2"/>
        <b val="true"/>
        <sz val="8"/>
      </rPr>
      <t xml:space="preserve">PV-401R</t>
    </r>
    <r>
      <rPr>
        <rFont val="Arial"/>
        <charset val="204"/>
        <family val="2"/>
        <sz val="8"/>
      </rPr>
      <t xml:space="preserve">  +  </t>
    </r>
    <r>
      <rPr>
        <rFont val="Arial"/>
        <charset val="204"/>
        <family val="2"/>
        <i val="true"/>
        <sz val="8"/>
      </rPr>
      <t xml:space="preserve">Передатчик пассивный:</t>
    </r>
    <r>
      <rPr>
        <rFont val="Arial"/>
        <charset val="204"/>
        <family val="2"/>
        <sz val="8"/>
      </rPr>
      <t xml:space="preserve"> PV-207   =  </t>
    </r>
    <r>
      <rPr>
        <rFont val="Arial"/>
        <charset val="204"/>
        <family val="2"/>
        <b val="true"/>
        <sz val="8"/>
      </rPr>
      <t xml:space="preserve">Ч/б</t>
    </r>
    <r>
      <rPr>
        <rFont val="Arial"/>
        <charset val="204"/>
        <family val="2"/>
        <sz val="8"/>
      </rPr>
      <t xml:space="preserve"> - 600м, </t>
    </r>
    <r>
      <rPr>
        <rFont val="Arial"/>
        <charset val="204"/>
        <family val="2"/>
        <b val="true"/>
        <sz val="8"/>
      </rPr>
      <t xml:space="preserve">Цвет </t>
    </r>
    <r>
      <rPr>
        <rFont val="Arial"/>
        <charset val="204"/>
        <family val="2"/>
        <sz val="8"/>
      </rPr>
      <t xml:space="preserve">- 400м</t>
    </r>
  </si>
  <si>
    <t>PV-1601R</t>
  </si>
  <si>
    <r>
      <t xml:space="preserve">Пассивный </t>
    </r>
    <r>
      <rPr>
        <rFont val="Arial"/>
        <charset val="204"/>
        <family val="2"/>
        <sz val="8"/>
        <u val="single"/>
      </rPr>
      <t xml:space="preserve">16-канальный</t>
    </r>
    <r>
      <rPr>
        <rFont val="Arial"/>
        <charset val="204"/>
        <family val="2"/>
        <b val="true"/>
        <sz val="8"/>
      </rPr>
      <t xml:space="preserve"> Приёмник </t>
    </r>
    <r>
      <rPr>
        <rFont val="Arial"/>
        <charset val="204"/>
        <family val="2"/>
        <sz val="8"/>
      </rPr>
      <t xml:space="preserve">Видеосигнала по Витой паре UTP (неэкранированная)
     Особенность модели </t>
    </r>
    <r>
      <rPr>
        <rFont val="Arial"/>
        <charset val="204"/>
        <family val="2"/>
        <b val="true"/>
        <sz val="8"/>
      </rPr>
      <t xml:space="preserve">Грозозащита</t>
    </r>
    <r>
      <rPr>
        <rFont val="Arial"/>
        <charset val="204"/>
        <family val="2"/>
        <sz val="8"/>
      </rPr>
      <t xml:space="preserve"> (сертификат ITU K21 до 4кВ)
</t>
    </r>
    <r>
      <rPr>
        <rFont val="Arial"/>
        <charset val="204"/>
        <family val="2"/>
        <sz val="8"/>
        <u val="single"/>
      </rPr>
      <t xml:space="preserve">Максимальная дистанция передачи ВИДЕО (витая пара UTP 6е категории):
</t>
    </r>
    <r>
      <rPr>
        <rFont val="Arial"/>
        <charset val="204"/>
        <family val="2"/>
        <sz val="8"/>
      </rPr>
      <t xml:space="preserve">     </t>
    </r>
    <r>
      <rPr>
        <rFont val="Arial"/>
        <charset val="204"/>
        <family val="2"/>
        <i val="true"/>
        <sz val="8"/>
      </rPr>
      <t xml:space="preserve">Приёмник: </t>
    </r>
    <r>
      <rPr>
        <rFont val="Arial"/>
        <charset val="204"/>
        <family val="2"/>
        <b val="true"/>
        <sz val="8"/>
      </rPr>
      <t xml:space="preserve">PV-1601R</t>
    </r>
    <r>
      <rPr>
        <rFont val="Arial"/>
        <charset val="204"/>
        <family val="2"/>
        <sz val="8"/>
      </rPr>
      <t xml:space="preserve">  +  </t>
    </r>
    <r>
      <rPr>
        <rFont val="Arial"/>
        <charset val="204"/>
        <family val="2"/>
        <i val="true"/>
        <sz val="8"/>
      </rPr>
      <t xml:space="preserve">Передатчик пассивный:</t>
    </r>
    <r>
      <rPr>
        <rFont val="Arial"/>
        <charset val="204"/>
        <family val="2"/>
        <sz val="8"/>
      </rPr>
      <t xml:space="preserve"> PV-207  =  </t>
    </r>
    <r>
      <rPr>
        <rFont val="Arial"/>
        <charset val="204"/>
        <family val="2"/>
        <b val="true"/>
        <sz val="8"/>
      </rPr>
      <t xml:space="preserve">Ч/б</t>
    </r>
    <r>
      <rPr>
        <rFont val="Arial"/>
        <charset val="204"/>
        <family val="2"/>
        <sz val="8"/>
      </rPr>
      <t xml:space="preserve"> - 600м, </t>
    </r>
    <r>
      <rPr>
        <rFont val="Arial"/>
        <charset val="204"/>
        <family val="2"/>
        <b val="true"/>
        <sz val="8"/>
      </rPr>
      <t xml:space="preserve">Цвет </t>
    </r>
    <r>
      <rPr>
        <rFont val="Arial"/>
        <charset val="204"/>
        <family val="2"/>
        <sz val="8"/>
      </rPr>
      <t xml:space="preserve">- 400м</t>
    </r>
  </si>
  <si>
    <r>
      <t xml:space="preserve">АКТИВНЫЙ (С УСИЛЕНИЕМ) </t>
    </r>
    <r>
      <rPr>
        <rFont val="Arial"/>
        <charset val="204"/>
        <family val="2"/>
        <b val="true"/>
        <color rgb="00FFFFFF"/>
        <sz val="12"/>
        <u val="single"/>
      </rPr>
      <t xml:space="preserve">ПЕРЕДАТЧИК</t>
    </r>
    <r>
      <rPr>
        <rFont val="Arial"/>
        <charset val="204"/>
        <family val="2"/>
        <b val="true"/>
        <color rgb="00FFFFFF"/>
        <sz val="12"/>
      </rPr>
      <t xml:space="preserve"> ВИДЕОСИГНАЛА ПО ВИТОЙ ПАРЕ</t>
    </r>
  </si>
  <si>
    <t>PV-351T</t>
  </si>
  <si>
    <r>
      <t xml:space="preserve">Активный </t>
    </r>
    <r>
      <rPr>
        <rFont val="Arial"/>
        <charset val="204"/>
        <family val="2"/>
        <sz val="8"/>
        <u val="single"/>
      </rPr>
      <t xml:space="preserve">1-канальный</t>
    </r>
    <r>
      <rPr>
        <rFont val="Arial"/>
        <charset val="204"/>
        <family val="2"/>
        <b val="true"/>
        <sz val="8"/>
      </rPr>
      <t xml:space="preserve"> Передатчик Видео</t>
    </r>
    <r>
      <rPr>
        <rFont val="Arial"/>
        <charset val="204"/>
        <family val="2"/>
        <sz val="8"/>
      </rPr>
      <t xml:space="preserve">сигнала по Витой паре UTP (неэкранированная)
     Особенность модели </t>
    </r>
    <r>
      <rPr>
        <rFont val="Arial"/>
        <charset val="204"/>
        <family val="2"/>
        <b val="true"/>
        <sz val="8"/>
      </rPr>
      <t xml:space="preserve">Грозозащита</t>
    </r>
    <r>
      <rPr>
        <rFont val="Arial"/>
        <charset val="204"/>
        <family val="2"/>
        <sz val="8"/>
      </rPr>
      <t xml:space="preserve"> (сертификат ITU K21 до 4кВ)
</t>
    </r>
    <r>
      <rPr>
        <rFont val="Arial"/>
        <charset val="204"/>
        <family val="2"/>
        <sz val="8"/>
        <u val="single"/>
      </rPr>
      <t xml:space="preserve">
Максимальная дистанция передачи ВИДЕО (витая пара UTP 6е категории):
</t>
    </r>
    <r>
      <rPr>
        <rFont val="Arial"/>
        <charset val="204"/>
        <family val="2"/>
        <sz val="8"/>
      </rPr>
      <t xml:space="preserve">     </t>
    </r>
    <r>
      <rPr>
        <rFont val="Arial"/>
        <charset val="204"/>
        <family val="2"/>
        <i val="true"/>
        <sz val="8"/>
      </rPr>
      <t xml:space="preserve">Передатчик: </t>
    </r>
    <r>
      <rPr>
        <rFont val="Arial"/>
        <charset val="204"/>
        <family val="2"/>
        <b val="true"/>
        <sz val="8"/>
      </rPr>
      <t xml:space="preserve">PV-351T</t>
    </r>
    <r>
      <rPr>
        <rFont val="Arial"/>
        <charset val="204"/>
        <family val="2"/>
        <sz val="8"/>
      </rPr>
      <t xml:space="preserve">  +  </t>
    </r>
    <r>
      <rPr>
        <rFont val="Arial"/>
        <charset val="204"/>
        <family val="2"/>
        <i val="true"/>
        <sz val="8"/>
      </rPr>
      <t xml:space="preserve">Приёмник активный: </t>
    </r>
    <r>
      <rPr>
        <rFont val="Arial"/>
        <charset val="204"/>
        <family val="2"/>
        <sz val="8"/>
      </rPr>
      <t xml:space="preserve">PV-2003R или PV-2004R или PV-1610RJ  =  </t>
    </r>
    <r>
      <rPr>
        <rFont val="Arial"/>
        <charset val="204"/>
        <family val="2"/>
        <b val="true"/>
        <sz val="8"/>
      </rPr>
      <t xml:space="preserve">Ч/б -</t>
    </r>
    <r>
      <rPr>
        <rFont val="Arial"/>
        <charset val="204"/>
        <family val="2"/>
        <sz val="8"/>
      </rPr>
      <t xml:space="preserve"> 2800м, </t>
    </r>
    <r>
      <rPr>
        <rFont val="Arial"/>
        <charset val="204"/>
        <family val="2"/>
        <b val="true"/>
        <sz val="8"/>
      </rPr>
      <t xml:space="preserve">Цвет -</t>
    </r>
    <r>
      <rPr>
        <rFont val="Arial"/>
        <charset val="204"/>
        <family val="2"/>
        <sz val="8"/>
      </rPr>
      <t xml:space="preserve"> 2000м</t>
    </r>
  </si>
  <si>
    <r>
      <t xml:space="preserve">АКТИВНЫЕ (С УСИЛЕНИЕМ) </t>
    </r>
    <r>
      <rPr>
        <rFont val="Arial"/>
        <charset val="204"/>
        <family val="2"/>
        <b val="true"/>
        <color rgb="00FFFFFF"/>
        <sz val="12"/>
        <u val="single"/>
      </rPr>
      <t xml:space="preserve">ПРИЕМНИКИ</t>
    </r>
    <r>
      <rPr>
        <rFont val="Arial"/>
        <charset val="204"/>
        <family val="2"/>
        <b val="true"/>
        <color rgb="00FFFFFF"/>
        <sz val="12"/>
      </rPr>
      <t xml:space="preserve"> ВИДЕОСИГНАЛА ПО ВИТОЙ ПАРЕ</t>
    </r>
  </si>
  <si>
    <t>PV-351R</t>
  </si>
  <si>
    <r>
      <t xml:space="preserve">Активный</t>
    </r>
    <r>
      <rPr>
        <rFont val="Arial"/>
        <charset val="204"/>
        <family val="2"/>
        <sz val="8"/>
      </rPr>
      <t xml:space="preserve"> </t>
    </r>
    <r>
      <rPr>
        <rFont val="Arial"/>
        <charset val="204"/>
        <family val="2"/>
        <sz val="8"/>
        <u val="single"/>
      </rPr>
      <t xml:space="preserve">1-канальный</t>
    </r>
    <r>
      <rPr>
        <rFont val="Arial"/>
        <charset val="204"/>
        <family val="2"/>
        <sz val="8"/>
      </rPr>
      <t xml:space="preserve"> </t>
    </r>
    <r>
      <rPr>
        <rFont val="Arial"/>
        <charset val="204"/>
        <family val="2"/>
        <b val="true"/>
        <sz val="8"/>
      </rPr>
      <t xml:space="preserve">Приёмник Видео</t>
    </r>
    <r>
      <rPr>
        <rFont val="Arial"/>
        <charset val="204"/>
        <family val="2"/>
        <sz val="8"/>
      </rPr>
      <t xml:space="preserve">сигнала по Витой паре UTP (неэкранированная)
     Особенность модели - регуляторы настройки на длину линии передачи видеосигнала
</t>
    </r>
    <r>
      <rPr>
        <rFont val="Arial"/>
        <charset val="204"/>
        <family val="2"/>
        <sz val="8"/>
        <u val="single"/>
      </rPr>
      <t xml:space="preserve">Максимальная дистанция передачи ВИДЕО (витая пара UTP 6е категории):
</t>
    </r>
    <r>
      <rPr>
        <rFont val="Arial"/>
        <charset val="204"/>
        <family val="2"/>
        <sz val="8"/>
      </rPr>
      <t xml:space="preserve">     </t>
    </r>
    <r>
      <rPr>
        <rFont val="Arial"/>
        <charset val="204"/>
        <family val="2"/>
        <i val="true"/>
        <sz val="8"/>
      </rPr>
      <t xml:space="preserve">Приёмник:</t>
    </r>
    <r>
      <rPr>
        <rFont val="Arial"/>
        <charset val="204"/>
        <family val="2"/>
        <sz val="8"/>
      </rPr>
      <t xml:space="preserve"> </t>
    </r>
    <r>
      <rPr>
        <rFont val="Arial"/>
        <charset val="204"/>
        <family val="2"/>
        <b val="true"/>
        <sz val="8"/>
      </rPr>
      <t xml:space="preserve">PV-351R</t>
    </r>
    <r>
      <rPr>
        <rFont val="Arial"/>
        <charset val="204"/>
        <family val="2"/>
        <sz val="8"/>
      </rPr>
      <t xml:space="preserve">  +  </t>
    </r>
    <r>
      <rPr>
        <rFont val="Arial"/>
        <charset val="204"/>
        <family val="2"/>
        <i val="true"/>
        <sz val="8"/>
      </rPr>
      <t xml:space="preserve">Передатчик пассивный: </t>
    </r>
    <r>
      <rPr>
        <rFont val="Arial"/>
        <charset val="204"/>
        <family val="2"/>
        <sz val="8"/>
      </rPr>
      <t xml:space="preserve">PV-207  =  </t>
    </r>
    <r>
      <rPr>
        <rFont val="Arial"/>
        <charset val="204"/>
        <family val="2"/>
        <b val="true"/>
        <sz val="8"/>
      </rPr>
      <t xml:space="preserve">Ч/б </t>
    </r>
    <r>
      <rPr>
        <rFont val="Arial"/>
        <charset val="204"/>
        <family val="2"/>
        <sz val="8"/>
      </rPr>
      <t xml:space="preserve">- 2000м, </t>
    </r>
    <r>
      <rPr>
        <rFont val="Arial"/>
        <charset val="204"/>
        <family val="2"/>
        <b val="true"/>
        <sz val="8"/>
      </rPr>
      <t xml:space="preserve">Цвет</t>
    </r>
    <r>
      <rPr>
        <rFont val="Arial"/>
        <charset val="204"/>
        <family val="2"/>
        <sz val="8"/>
      </rPr>
      <t xml:space="preserve"> - 1300м
</t>
    </r>
    <r>
      <rPr>
        <rFont val="Arial"/>
        <charset val="204"/>
        <family val="2"/>
        <b val="true"/>
        <sz val="8"/>
      </rPr>
      <t xml:space="preserve">     </t>
    </r>
    <r>
      <rPr>
        <rFont val="Arial"/>
        <charset val="204"/>
        <family val="2"/>
        <i val="true"/>
        <sz val="8"/>
      </rPr>
      <t xml:space="preserve">Приёмник: </t>
    </r>
    <r>
      <rPr>
        <rFont val="Arial"/>
        <charset val="204"/>
        <family val="2"/>
        <b val="true"/>
        <sz val="8"/>
      </rPr>
      <t xml:space="preserve">PV-351R</t>
    </r>
    <r>
      <rPr>
        <rFont val="Arial"/>
        <charset val="204"/>
        <family val="2"/>
        <sz val="8"/>
      </rPr>
      <t xml:space="preserve">  +  </t>
    </r>
    <r>
      <rPr>
        <rFont val="Arial"/>
        <charset val="204"/>
        <family val="2"/>
        <i val="true"/>
        <sz val="8"/>
      </rPr>
      <t xml:space="preserve">Передатчик активный: </t>
    </r>
    <r>
      <rPr>
        <rFont val="Arial"/>
        <charset val="204"/>
        <family val="2"/>
        <sz val="8"/>
      </rPr>
      <t xml:space="preserve">PV-351T  =  </t>
    </r>
    <r>
      <rPr>
        <rFont val="Arial"/>
        <charset val="204"/>
        <family val="2"/>
        <b val="true"/>
        <sz val="8"/>
      </rPr>
      <t xml:space="preserve">Ч/б -</t>
    </r>
    <r>
      <rPr>
        <rFont val="Arial"/>
        <charset val="204"/>
        <family val="2"/>
        <sz val="8"/>
      </rPr>
      <t xml:space="preserve"> 2800м, </t>
    </r>
    <r>
      <rPr>
        <rFont val="Arial"/>
        <charset val="204"/>
        <family val="2"/>
        <b val="true"/>
        <sz val="8"/>
      </rPr>
      <t xml:space="preserve">Цвет -</t>
    </r>
    <r>
      <rPr>
        <rFont val="Arial"/>
        <charset val="204"/>
        <family val="2"/>
        <sz val="8"/>
      </rPr>
      <t xml:space="preserve"> 2000м</t>
    </r>
  </si>
  <si>
    <t>PV-1610RJ</t>
  </si>
  <si>
    <r>
      <t xml:space="preserve">Активный</t>
    </r>
    <r>
      <rPr>
        <rFont val="Arial"/>
        <charset val="204"/>
        <family val="2"/>
        <sz val="8"/>
      </rPr>
      <t xml:space="preserve"> </t>
    </r>
    <r>
      <rPr>
        <rFont val="Arial"/>
        <charset val="204"/>
        <family val="2"/>
        <sz val="8"/>
        <u val="single"/>
      </rPr>
      <t xml:space="preserve">16-канальный</t>
    </r>
    <r>
      <rPr>
        <rFont val="Arial"/>
        <charset val="204"/>
        <family val="2"/>
        <sz val="8"/>
      </rPr>
      <t xml:space="preserve"> </t>
    </r>
    <r>
      <rPr>
        <rFont val="Arial"/>
        <charset val="204"/>
        <family val="2"/>
        <b val="true"/>
        <sz val="8"/>
      </rPr>
      <t xml:space="preserve">Приёмник Видео</t>
    </r>
    <r>
      <rPr>
        <rFont val="Arial"/>
        <charset val="204"/>
        <family val="2"/>
        <sz val="8"/>
      </rPr>
      <t xml:space="preserve">сигнала по Витой паре UTP (неэкранированная)
     Особенность модели - регуляторы настройки на длину линии передачи видеосигнала
</t>
    </r>
    <r>
      <rPr>
        <rFont val="Arial"/>
        <charset val="204"/>
        <family val="2"/>
        <sz val="8"/>
        <u val="single"/>
      </rPr>
      <t xml:space="preserve">Максимальная дистанция передачи ВИДЕО (витая пара UTP 6е категории):
</t>
    </r>
    <r>
      <rPr>
        <rFont val="Arial"/>
        <charset val="204"/>
        <family val="2"/>
        <sz val="8"/>
      </rPr>
      <t xml:space="preserve">     </t>
    </r>
    <r>
      <rPr>
        <rFont val="Arial"/>
        <charset val="204"/>
        <family val="2"/>
        <i val="true"/>
        <sz val="8"/>
      </rPr>
      <t xml:space="preserve">Приёмник:</t>
    </r>
    <r>
      <rPr>
        <rFont val="Arial"/>
        <charset val="204"/>
        <family val="2"/>
        <sz val="8"/>
      </rPr>
      <t xml:space="preserve"> </t>
    </r>
    <r>
      <rPr>
        <rFont val="Arial"/>
        <charset val="204"/>
        <family val="2"/>
        <b val="true"/>
        <sz val="8"/>
      </rPr>
      <t xml:space="preserve">PV-1610RJ</t>
    </r>
    <r>
      <rPr>
        <rFont val="Arial"/>
        <charset val="204"/>
        <family val="2"/>
        <sz val="8"/>
      </rPr>
      <t xml:space="preserve">  +  </t>
    </r>
    <r>
      <rPr>
        <rFont val="Arial"/>
        <charset val="204"/>
        <family val="2"/>
        <i val="true"/>
        <sz val="8"/>
      </rPr>
      <t xml:space="preserve">Передатчик пассивный: </t>
    </r>
    <r>
      <rPr>
        <rFont val="Arial"/>
        <charset val="204"/>
        <family val="2"/>
        <sz val="8"/>
      </rPr>
      <t xml:space="preserve">PV-207  =  </t>
    </r>
    <r>
      <rPr>
        <rFont val="Arial"/>
        <charset val="204"/>
        <family val="2"/>
        <b val="true"/>
        <sz val="8"/>
      </rPr>
      <t xml:space="preserve">Ч/б </t>
    </r>
    <r>
      <rPr>
        <rFont val="Arial"/>
        <charset val="204"/>
        <family val="2"/>
        <sz val="8"/>
      </rPr>
      <t xml:space="preserve">- 2000м, </t>
    </r>
    <r>
      <rPr>
        <rFont val="Arial"/>
        <charset val="204"/>
        <family val="2"/>
        <b val="true"/>
        <sz val="8"/>
      </rPr>
      <t xml:space="preserve">Цвет</t>
    </r>
    <r>
      <rPr>
        <rFont val="Arial"/>
        <charset val="204"/>
        <family val="2"/>
        <sz val="8"/>
      </rPr>
      <t xml:space="preserve"> - 1300м
</t>
    </r>
    <r>
      <rPr>
        <rFont val="Arial"/>
        <charset val="204"/>
        <family val="2"/>
        <b val="true"/>
        <sz val="8"/>
      </rPr>
      <t xml:space="preserve">     </t>
    </r>
    <r>
      <rPr>
        <rFont val="Arial"/>
        <charset val="204"/>
        <family val="2"/>
        <i val="true"/>
        <sz val="8"/>
      </rPr>
      <t xml:space="preserve">Приёмник: </t>
    </r>
    <r>
      <rPr>
        <rFont val="Arial"/>
        <charset val="204"/>
        <family val="2"/>
        <b val="true"/>
        <sz val="8"/>
      </rPr>
      <t xml:space="preserve">PV-1610RJ</t>
    </r>
    <r>
      <rPr>
        <rFont val="Arial"/>
        <charset val="204"/>
        <family val="2"/>
        <sz val="8"/>
      </rPr>
      <t xml:space="preserve">  +  </t>
    </r>
    <r>
      <rPr>
        <rFont val="Arial"/>
        <charset val="204"/>
        <family val="2"/>
        <i val="true"/>
        <sz val="8"/>
      </rPr>
      <t xml:space="preserve">Передатчик активный: </t>
    </r>
    <r>
      <rPr>
        <rFont val="Arial"/>
        <charset val="204"/>
        <family val="2"/>
        <sz val="8"/>
      </rPr>
      <t xml:space="preserve">PV-351T  =  </t>
    </r>
    <r>
      <rPr>
        <rFont val="Arial"/>
        <charset val="204"/>
        <family val="2"/>
        <b val="true"/>
        <sz val="8"/>
      </rPr>
      <t xml:space="preserve">Ч/б -</t>
    </r>
    <r>
      <rPr>
        <rFont val="Arial"/>
        <charset val="204"/>
        <family val="2"/>
        <sz val="8"/>
      </rPr>
      <t xml:space="preserve"> 2800м, </t>
    </r>
    <r>
      <rPr>
        <rFont val="Arial"/>
        <charset val="204"/>
        <family val="2"/>
        <b val="true"/>
        <sz val="8"/>
      </rPr>
      <t xml:space="preserve">Цвет -</t>
    </r>
    <r>
      <rPr>
        <rFont val="Arial"/>
        <charset val="204"/>
        <family val="2"/>
        <sz val="8"/>
      </rPr>
      <t xml:space="preserve"> 2000м</t>
    </r>
  </si>
  <si>
    <t>ТРАНСИВЕР ВИДЕОСИГНАЛА, ДАННЫХ И ПЕРЕДАЧИ ПИТАНИЯ НА БОЛЬШИЕ РАССТОЯНИЯ</t>
  </si>
  <si>
    <t>
PV-3001D</t>
  </si>
  <si>
    <r>
      <t xml:space="preserve">Пассивный</t>
    </r>
    <r>
      <rPr>
        <rFont val="Arial"/>
        <charset val="204"/>
        <family val="2"/>
        <sz val="8"/>
      </rPr>
      <t xml:space="preserve"> </t>
    </r>
    <r>
      <rPr>
        <rFont val="Arial"/>
        <charset val="204"/>
        <family val="2"/>
        <sz val="8"/>
        <u val="single"/>
      </rPr>
      <t xml:space="preserve">1-канальный</t>
    </r>
    <r>
      <rPr>
        <rFont val="Arial"/>
        <charset val="204"/>
        <family val="2"/>
        <sz val="8"/>
      </rPr>
      <t xml:space="preserve"> </t>
    </r>
    <r>
      <rPr>
        <rFont val="Arial"/>
        <charset val="204"/>
        <family val="2"/>
        <b val="true"/>
        <sz val="8"/>
      </rPr>
      <t xml:space="preserve">Приёмо-передатчик</t>
    </r>
    <r>
      <rPr>
        <rFont val="Arial"/>
        <charset val="204"/>
        <family val="2"/>
        <sz val="8"/>
      </rPr>
      <t xml:space="preserve"> Видеосигнала по Витой паре UTP (неэкранированная) с преобразователем </t>
    </r>
    <r>
      <rPr>
        <rFont val="Arial"/>
        <charset val="204"/>
        <family val="2"/>
        <b val="true"/>
        <sz val="8"/>
      </rPr>
      <t xml:space="preserve">Переменного напряжения 24В</t>
    </r>
    <r>
      <rPr>
        <rFont val="Arial"/>
        <charset val="204"/>
        <family val="2"/>
        <sz val="8"/>
      </rPr>
      <t xml:space="preserve"> в </t>
    </r>
    <r>
      <rPr>
        <rFont val="Arial"/>
        <charset val="204"/>
        <family val="2"/>
        <b val="true"/>
        <sz val="8"/>
      </rPr>
      <t xml:space="preserve">Постоянное напряжение 12В</t>
    </r>
    <r>
      <rPr>
        <rFont val="Arial"/>
        <charset val="204"/>
        <family val="2"/>
        <sz val="8"/>
      </rPr>
      <t xml:space="preserve"> и каналом передачи данных (RS485). 
     </t>
    </r>
    <r>
      <rPr>
        <rFont val="Arial"/>
        <charset val="204"/>
        <family val="2"/>
        <b val="true"/>
        <sz val="8"/>
      </rPr>
      <t xml:space="preserve">Грозозащита</t>
    </r>
    <r>
      <rPr>
        <rFont val="Arial"/>
        <charset val="204"/>
        <family val="2"/>
        <sz val="8"/>
      </rPr>
      <t xml:space="preserve"> (сертификат ITU K21 до 4кВ). Контакты под разъём RJ45 от витой пары.
</t>
    </r>
    <r>
      <rPr>
        <rFont val="Arial"/>
        <charset val="204"/>
        <family val="2"/>
        <sz val="8"/>
        <u val="single"/>
      </rPr>
      <t xml:space="preserve">Максимальная дистанция передачи ВИДЕО (витая пара UTP 6е категории):
</t>
    </r>
    <r>
      <rPr>
        <rFont val="Arial"/>
        <charset val="204"/>
        <family val="2"/>
        <sz val="8"/>
      </rPr>
      <t xml:space="preserve">     </t>
    </r>
    <r>
      <rPr>
        <rFont val="Arial"/>
        <charset val="204"/>
        <family val="2"/>
        <i val="true"/>
        <sz val="8"/>
      </rPr>
      <t xml:space="preserve">Передатчик:</t>
    </r>
    <r>
      <rPr>
        <rFont val="Arial"/>
        <charset val="204"/>
        <family val="2"/>
        <sz val="8"/>
      </rPr>
      <t xml:space="preserve"> </t>
    </r>
    <r>
      <rPr>
        <rFont val="Arial"/>
        <charset val="204"/>
        <family val="2"/>
        <b val="true"/>
        <sz val="8"/>
      </rPr>
      <t xml:space="preserve">PV-3001D</t>
    </r>
    <r>
      <rPr>
        <rFont val="Arial"/>
        <charset val="204"/>
        <family val="2"/>
        <sz val="8"/>
      </rPr>
      <t xml:space="preserve">  +  </t>
    </r>
    <r>
      <rPr>
        <rFont val="Arial"/>
        <charset val="204"/>
        <family val="2"/>
        <i val="true"/>
        <sz val="8"/>
      </rPr>
      <t xml:space="preserve">Приёмник пассивный: </t>
    </r>
    <r>
      <rPr>
        <rFont val="Arial"/>
        <charset val="204"/>
        <family val="2"/>
        <sz val="8"/>
      </rPr>
      <t xml:space="preserve">PV-207  =  </t>
    </r>
    <r>
      <rPr>
        <rFont val="Arial"/>
        <charset val="204"/>
        <family val="2"/>
        <b val="true"/>
        <sz val="8"/>
      </rPr>
      <t xml:space="preserve">Ч/б </t>
    </r>
    <r>
      <rPr>
        <rFont val="Arial"/>
        <charset val="204"/>
        <family val="2"/>
        <sz val="8"/>
      </rPr>
      <t xml:space="preserve">- 600м, </t>
    </r>
    <r>
      <rPr>
        <rFont val="Arial"/>
        <charset val="204"/>
        <family val="2"/>
        <b val="true"/>
        <sz val="8"/>
      </rPr>
      <t xml:space="preserve">Цвет</t>
    </r>
    <r>
      <rPr>
        <rFont val="Arial"/>
        <charset val="204"/>
        <family val="2"/>
        <sz val="8"/>
      </rPr>
      <t xml:space="preserve"> - 400м
</t>
    </r>
    <r>
      <rPr>
        <rFont val="Arial"/>
        <charset val="204"/>
        <family val="2"/>
        <b val="true"/>
        <sz val="8"/>
      </rPr>
      <t xml:space="preserve">     </t>
    </r>
    <r>
      <rPr>
        <rFont val="Arial"/>
        <charset val="204"/>
        <family val="2"/>
        <i val="true"/>
        <sz val="8"/>
      </rPr>
      <t xml:space="preserve">Передатчик: </t>
    </r>
    <r>
      <rPr>
        <rFont val="Arial"/>
        <charset val="204"/>
        <family val="2"/>
        <b val="true"/>
        <sz val="8"/>
      </rPr>
      <t xml:space="preserve">PV-3001D</t>
    </r>
    <r>
      <rPr>
        <rFont val="Arial"/>
        <charset val="204"/>
        <family val="2"/>
        <sz val="8"/>
      </rPr>
      <t xml:space="preserve">  +  </t>
    </r>
    <r>
      <rPr>
        <rFont val="Arial"/>
        <charset val="204"/>
        <family val="2"/>
        <i val="true"/>
        <sz val="8"/>
      </rPr>
      <t xml:space="preserve">Приёмник активный: </t>
    </r>
    <r>
      <rPr>
        <rFont val="Arial"/>
        <charset val="204"/>
        <family val="2"/>
        <sz val="8"/>
      </rPr>
      <t xml:space="preserve">PV-2003R или PV-2004R или PV-1610RJ  =  </t>
    </r>
    <r>
      <rPr>
        <rFont val="Arial"/>
        <charset val="204"/>
        <family val="2"/>
        <b val="true"/>
        <sz val="8"/>
      </rPr>
      <t xml:space="preserve">Ч/б -</t>
    </r>
    <r>
      <rPr>
        <rFont val="Arial"/>
        <charset val="204"/>
        <family val="2"/>
        <sz val="8"/>
      </rPr>
      <t xml:space="preserve"> 2000м, </t>
    </r>
    <r>
      <rPr>
        <rFont val="Arial"/>
        <charset val="204"/>
        <family val="2"/>
        <b val="true"/>
        <sz val="8"/>
      </rPr>
      <t xml:space="preserve">Цвет -</t>
    </r>
    <r>
      <rPr>
        <rFont val="Arial"/>
        <charset val="204"/>
        <family val="2"/>
        <sz val="8"/>
      </rPr>
      <t xml:space="preserve"> 1300м
</t>
    </r>
    <r>
      <rPr>
        <rFont val="Arial"/>
        <charset val="204"/>
        <family val="2"/>
        <sz val="8"/>
        <u val="single"/>
      </rPr>
      <t xml:space="preserve">Максимальная дистанция передачи ПИТАНИЯ (камера на 12В, источник питания 24В):
</t>
    </r>
    <r>
      <rPr>
        <rFont val="Arial"/>
        <charset val="204"/>
        <family val="2"/>
        <sz val="8"/>
      </rPr>
      <t xml:space="preserve">     При потреблении камерой </t>
    </r>
    <r>
      <rPr>
        <rFont val="Arial"/>
        <charset val="204"/>
        <family val="2"/>
        <b val="true"/>
        <sz val="8"/>
      </rPr>
      <t xml:space="preserve">100мА</t>
    </r>
    <r>
      <rPr>
        <rFont val="Arial"/>
        <charset val="204"/>
        <family val="2"/>
        <sz val="8"/>
      </rPr>
      <t xml:space="preserve"> - дальность до</t>
    </r>
    <r>
      <rPr>
        <rFont val="Arial"/>
        <charset val="204"/>
        <family val="2"/>
        <b val="true"/>
        <sz val="8"/>
      </rPr>
      <t xml:space="preserve"> 1000м
</t>
    </r>
    <r>
      <rPr>
        <rFont val="Arial"/>
        <charset val="204"/>
        <family val="2"/>
        <sz val="8"/>
      </rPr>
      <t xml:space="preserve">     При потреблении камерой </t>
    </r>
    <r>
      <rPr>
        <rFont val="Arial"/>
        <charset val="204"/>
        <family val="2"/>
        <b val="true"/>
        <sz val="8"/>
      </rPr>
      <t xml:space="preserve">250мА</t>
    </r>
    <r>
      <rPr>
        <rFont val="Arial"/>
        <charset val="204"/>
        <family val="2"/>
        <sz val="8"/>
      </rPr>
      <t xml:space="preserve"> - дальность до </t>
    </r>
    <r>
      <rPr>
        <rFont val="Arial"/>
        <charset val="204"/>
        <family val="2"/>
        <b val="true"/>
        <sz val="8"/>
      </rPr>
      <t xml:space="preserve">375м
</t>
    </r>
    <r>
      <rPr>
        <rFont val="Arial"/>
        <charset val="204"/>
        <family val="2"/>
        <sz val="8"/>
      </rPr>
      <t xml:space="preserve">     При потреблении камерой</t>
    </r>
    <r>
      <rPr>
        <rFont val="Arial"/>
        <charset val="204"/>
        <family val="2"/>
        <b val="true"/>
        <sz val="8"/>
      </rPr>
      <t xml:space="preserve"> 450мА </t>
    </r>
    <r>
      <rPr>
        <rFont val="Arial"/>
        <charset val="204"/>
        <family val="2"/>
        <sz val="8"/>
      </rPr>
      <t xml:space="preserve">- дальность до </t>
    </r>
    <r>
      <rPr>
        <rFont val="Arial"/>
        <charset val="204"/>
        <family val="2"/>
        <b val="true"/>
        <sz val="8"/>
      </rPr>
      <t xml:space="preserve">210м</t>
    </r>
  </si>
  <si>
    <t>УДЛИНИТЕЛЬ АНАЛОГОВОГО VGA СИГНАЛА</t>
  </si>
  <si>
    <t>
PV-VGA01E</t>
  </si>
  <si>
    <r>
      <t xml:space="preserve">   Удлинитель PV-Link PV-VGA01E предназначен для увеличения расстояния передачи VGA видеосигнала через стандартный Ethernet кабель (UTP cat5e).
Удлинитель поддерживает передачу видео на расстояние от 50 до 185 метров в зависимости от выбранного разрешения (поддерживаются разрешения от VGA до Full HD 1080p включительно).  Для работы устройства нет необходимости вести отдельное питание, а компактный дизайн корпуса позволяет 
</t>
    </r>
    <r>
      <rPr>
        <rFont val="Arial"/>
        <charset val="204"/>
        <family val="2"/>
        <sz val="8"/>
      </rPr>
      <t xml:space="preserve">
</t>
    </r>
    <r>
      <rPr>
        <rFont val="Arial"/>
        <charset val="204"/>
        <family val="2"/>
        <sz val="8"/>
        <u val="single"/>
      </rPr>
      <t xml:space="preserve">Максимальная дистанция передачи ВИДЕО:
</t>
    </r>
    <r>
      <rPr>
        <rFont val="Arial"/>
        <charset val="204"/>
        <family val="2"/>
        <sz val="8"/>
      </rPr>
      <t xml:space="preserve"> Full HD 1080р - 50 метров
 VGA - 185 метров</t>
    </r>
  </si>
  <si>
    <t>КАБЕЛЬ КОАКСИАЛЬНЫЙ СОЕДИНИТЕЛЬНЫЙ С РАЗЪЕМАМИ, КОННЕКТОРЫ</t>
  </si>
  <si>
    <t>PV-T2BNC</t>
  </si>
  <si>
    <r>
      <t xml:space="preserve">Коннектор - переходник </t>
    </r>
    <r>
      <rPr>
        <rFont val="Arial"/>
        <charset val="204"/>
        <family val="2"/>
        <b val="true"/>
        <sz val="8"/>
      </rPr>
      <t xml:space="preserve">PV-LINK  PV-T2BNC</t>
    </r>
    <r>
      <rPr>
        <rFont val="Arial"/>
        <charset val="204"/>
        <family val="2"/>
        <sz val="8"/>
      </rPr>
      <t xml:space="preserve">  </t>
    </r>
    <r>
      <rPr>
        <rFont val="Arial"/>
        <charset val="204"/>
        <family val="2"/>
        <sz val="7"/>
      </rPr>
      <t xml:space="preserve">( </t>
    </r>
    <r>
      <rPr>
        <rFont val="Arial"/>
        <charset val="204"/>
        <family val="2"/>
        <b val="true"/>
        <color rgb="00FF0000"/>
        <sz val="7"/>
      </rPr>
      <t xml:space="preserve">P</t>
    </r>
    <r>
      <rPr>
        <rFont val="Arial"/>
        <charset val="204"/>
        <family val="2"/>
        <sz val="7"/>
      </rPr>
      <t xml:space="preserve">ower</t>
    </r>
    <r>
      <rPr>
        <rFont val="Arial"/>
        <charset val="204"/>
        <family val="2"/>
        <b val="true"/>
        <color rgb="00FF0000"/>
        <sz val="7"/>
      </rPr>
      <t xml:space="preserve">V</t>
    </r>
    <r>
      <rPr>
        <rFont val="Arial"/>
        <charset val="204"/>
        <family val="2"/>
        <sz val="7"/>
      </rPr>
      <t xml:space="preserve">ideo - </t>
    </r>
    <r>
      <rPr>
        <rFont val="Arial"/>
        <charset val="204"/>
        <family val="2"/>
        <b val="true"/>
        <color rgb="00FF0000"/>
        <sz val="7"/>
      </rPr>
      <t xml:space="preserve">T</t>
    </r>
    <r>
      <rPr>
        <rFont val="Arial"/>
        <charset val="204"/>
        <family val="2"/>
        <sz val="7"/>
      </rPr>
      <t xml:space="preserve">erminal </t>
    </r>
    <r>
      <rPr>
        <rFont val="Arial"/>
        <charset val="204"/>
        <family val="2"/>
        <b val="true"/>
        <color rgb="00FF0000"/>
        <sz val="7"/>
      </rPr>
      <t xml:space="preserve">to</t>
    </r>
    <r>
      <rPr>
        <rFont val="Arial"/>
        <charset val="204"/>
        <family val="2"/>
        <sz val="7"/>
      </rPr>
      <t xml:space="preserve"> </t>
    </r>
    <r>
      <rPr>
        <rFont val="Arial"/>
        <charset val="204"/>
        <family val="2"/>
        <b val="true"/>
        <color rgb="00FF0000"/>
        <sz val="7"/>
      </rPr>
      <t xml:space="preserve">B</t>
    </r>
    <r>
      <rPr>
        <rFont val="Arial"/>
        <charset val="204"/>
        <family val="2"/>
        <sz val="7"/>
      </rPr>
      <t xml:space="preserve">NC )
</t>
    </r>
    <r>
      <rPr>
        <rFont val="Arial"/>
        <charset val="204"/>
        <family val="2"/>
        <sz val="8"/>
      </rPr>
      <t xml:space="preserve">     Представляет собой двухконтактный разъём, предназначенный для согласованного соединения проложенного кабеля 
передающего </t>
    </r>
    <r>
      <rPr>
        <rFont val="Arial"/>
        <charset val="204"/>
        <family val="2"/>
        <b val="true"/>
        <sz val="8"/>
      </rPr>
      <t xml:space="preserve">видео сигнал</t>
    </r>
    <r>
      <rPr>
        <rFont val="Arial"/>
        <charset val="204"/>
        <family val="2"/>
        <sz val="8"/>
      </rPr>
      <t xml:space="preserve"> (</t>
    </r>
    <r>
      <rPr>
        <rFont val="Arial"/>
        <charset val="204"/>
        <family val="2"/>
        <sz val="8"/>
        <u val="single"/>
      </rPr>
      <t xml:space="preserve">UTP</t>
    </r>
    <r>
      <rPr>
        <rFont val="Arial"/>
        <charset val="204"/>
        <family val="2"/>
        <sz val="8"/>
      </rPr>
      <t xml:space="preserve">, </t>
    </r>
    <r>
      <rPr>
        <rFont val="Arial"/>
        <charset val="204"/>
        <family val="2"/>
        <sz val="8"/>
        <u val="single"/>
      </rPr>
      <t xml:space="preserve">коаксиального</t>
    </r>
    <r>
      <rPr>
        <rFont val="Arial"/>
        <charset val="204"/>
        <family val="2"/>
        <b val="true"/>
        <sz val="8"/>
      </rPr>
      <t xml:space="preserve"> </t>
    </r>
    <r>
      <rPr>
        <rFont val="Arial"/>
        <charset val="204"/>
        <family val="2"/>
        <sz val="8"/>
      </rPr>
      <t xml:space="preserve">или</t>
    </r>
    <r>
      <rPr>
        <rFont val="Arial"/>
        <charset val="204"/>
        <family val="2"/>
        <b val="true"/>
        <sz val="8"/>
      </rPr>
      <t xml:space="preserve"> </t>
    </r>
    <r>
      <rPr>
        <rFont val="Arial"/>
        <charset val="204"/>
        <family val="2"/>
        <sz val="8"/>
      </rPr>
      <t xml:space="preserve">любого другого) с </t>
    </r>
    <r>
      <rPr>
        <rFont val="Arial"/>
        <charset val="204"/>
        <family val="2"/>
        <sz val="8"/>
        <u val="single"/>
      </rPr>
      <t xml:space="preserve">BNC</t>
    </r>
    <r>
      <rPr>
        <rFont val="Arial"/>
        <charset val="204"/>
        <family val="2"/>
        <sz val="8"/>
      </rPr>
      <t xml:space="preserve"> коннектором </t>
    </r>
    <r>
      <rPr>
        <rFont val="Arial"/>
        <charset val="204"/>
        <family val="2"/>
        <sz val="8"/>
        <u val="single"/>
      </rPr>
      <t xml:space="preserve">камеры</t>
    </r>
    <r>
      <rPr>
        <rFont val="Arial"/>
        <charset val="204"/>
        <family val="2"/>
        <sz val="8"/>
      </rPr>
      <t xml:space="preserve">. 
     Со стороны кабеля коннектор имеет </t>
    </r>
    <r>
      <rPr>
        <rFont val="Arial"/>
        <charset val="204"/>
        <family val="2"/>
        <b val="true"/>
        <sz val="8"/>
      </rPr>
      <t xml:space="preserve">удобные зажимные контакты</t>
    </r>
    <r>
      <rPr>
        <rFont val="Arial"/>
        <charset val="204"/>
        <family val="2"/>
        <sz val="8"/>
      </rPr>
      <t xml:space="preserve"> (закручиваются отвёрткой) </t>
    </r>
    <r>
      <rPr>
        <rFont val="Arial"/>
        <charset val="204"/>
        <family val="2"/>
        <b val="true"/>
        <sz val="8"/>
      </rPr>
      <t xml:space="preserve">с цветовой маркировкой </t>
    </r>
    <r>
      <rPr>
        <rFont val="Arial"/>
        <charset val="204"/>
        <family val="2"/>
        <sz val="8"/>
      </rPr>
      <t xml:space="preserve">красного цвета для быстрого определения центрального контакта, в том числе при недостаточной освещённости. Со стороны камеры (или другого устройства) BNC разъём выполнен из нержавеющей стали, с </t>
    </r>
    <r>
      <rPr>
        <rFont val="Arial"/>
        <charset val="204"/>
        <family val="2"/>
        <b val="true"/>
        <sz val="8"/>
      </rPr>
      <t xml:space="preserve">медным</t>
    </r>
    <r>
      <rPr>
        <rFont val="Arial"/>
        <charset val="204"/>
        <family val="2"/>
        <sz val="8"/>
      </rPr>
      <t xml:space="preserve"> центральным контактом,</t>
    </r>
    <r>
      <rPr>
        <rFont val="Arial"/>
        <charset val="204"/>
        <family val="2"/>
        <b val="true"/>
        <sz val="8"/>
      </rPr>
      <t xml:space="preserve"> покрытым золотом</t>
    </r>
    <r>
      <rPr>
        <rFont val="Arial"/>
        <charset val="204"/>
        <family val="2"/>
        <sz val="8"/>
      </rPr>
      <t xml:space="preserve"> для защиты от окисления. Этот способ соединения актуален при проведении монтажных работ требующих быстрого и надёжного соединения.</t>
    </r>
  </si>
  <si>
    <t>PV-T2M</t>
  </si>
  <si>
    <r>
      <t xml:space="preserve">Коннектор - переходник </t>
    </r>
    <r>
      <rPr>
        <rFont val="Arial"/>
        <charset val="204"/>
        <family val="2"/>
        <b val="true"/>
        <sz val="8"/>
      </rPr>
      <t xml:space="preserve">PV-LINK  PV-T2M</t>
    </r>
    <r>
      <rPr>
        <rFont val="Arial"/>
        <charset val="204"/>
        <family val="2"/>
        <sz val="8"/>
      </rPr>
      <t xml:space="preserve"> </t>
    </r>
    <r>
      <rPr>
        <rFont val="Arial"/>
        <charset val="204"/>
        <family val="2"/>
        <sz val="7"/>
      </rPr>
      <t xml:space="preserve"> ( </t>
    </r>
    <r>
      <rPr>
        <rFont val="Arial"/>
        <charset val="204"/>
        <family val="2"/>
        <b val="true"/>
        <color rgb="00FF0000"/>
        <sz val="7"/>
      </rPr>
      <t xml:space="preserve">P</t>
    </r>
    <r>
      <rPr>
        <rFont val="Arial"/>
        <charset val="204"/>
        <family val="2"/>
        <sz val="7"/>
      </rPr>
      <t xml:space="preserve">ower</t>
    </r>
    <r>
      <rPr>
        <rFont val="Arial"/>
        <charset val="204"/>
        <family val="2"/>
        <b val="true"/>
        <color rgb="00FF0000"/>
        <sz val="7"/>
      </rPr>
      <t xml:space="preserve">V</t>
    </r>
    <r>
      <rPr>
        <rFont val="Arial"/>
        <charset val="204"/>
        <family val="2"/>
        <sz val="7"/>
      </rPr>
      <t xml:space="preserve">ideo - </t>
    </r>
    <r>
      <rPr>
        <rFont val="Arial"/>
        <charset val="204"/>
        <family val="2"/>
        <b val="true"/>
        <color rgb="00FF0000"/>
        <sz val="7"/>
      </rPr>
      <t xml:space="preserve">T</t>
    </r>
    <r>
      <rPr>
        <rFont val="Arial"/>
        <charset val="204"/>
        <family val="2"/>
        <sz val="7"/>
      </rPr>
      <t xml:space="preserve">erminal </t>
    </r>
    <r>
      <rPr>
        <rFont val="Arial"/>
        <charset val="204"/>
        <family val="2"/>
        <b val="true"/>
        <color rgb="00FF0000"/>
        <sz val="7"/>
      </rPr>
      <t xml:space="preserve">to</t>
    </r>
    <r>
      <rPr>
        <rFont val="Arial"/>
        <charset val="204"/>
        <family val="2"/>
        <sz val="7"/>
      </rPr>
      <t xml:space="preserve"> </t>
    </r>
    <r>
      <rPr>
        <rFont val="Arial"/>
        <charset val="204"/>
        <family val="2"/>
        <b val="true"/>
        <color rgb="00FF0000"/>
        <sz val="7"/>
      </rPr>
      <t xml:space="preserve">M</t>
    </r>
    <r>
      <rPr>
        <rFont val="Arial"/>
        <charset val="204"/>
        <family val="2"/>
        <sz val="7"/>
      </rPr>
      <t xml:space="preserve">ale )</t>
    </r>
    <r>
      <rPr>
        <rFont val="Arial"/>
        <charset val="204"/>
        <family val="2"/>
        <i val="true"/>
        <sz val="7"/>
      </rPr>
      <t xml:space="preserve"> - соединяет кабель с блоком питания.
</t>
    </r>
    <r>
      <rPr>
        <rFont val="Arial"/>
        <charset val="204"/>
        <family val="2"/>
        <sz val="8"/>
      </rPr>
      <t xml:space="preserve">     Представляет собой двухконтактный разъём, предназначенный для согласованного соединения проложенного от
видеокамеры </t>
    </r>
    <r>
      <rPr>
        <rFont val="Arial"/>
        <charset val="204"/>
        <family val="2"/>
        <b val="true"/>
        <sz val="8"/>
      </rPr>
      <t xml:space="preserve">кабеля питания </t>
    </r>
    <r>
      <rPr>
        <rFont val="Arial"/>
        <charset val="204"/>
        <family val="2"/>
        <sz val="8"/>
      </rPr>
      <t xml:space="preserve">максимум 24В (</t>
    </r>
    <r>
      <rPr>
        <rFont val="Arial"/>
        <charset val="204"/>
        <family val="2"/>
        <sz val="8"/>
        <u val="single"/>
      </rPr>
      <t xml:space="preserve">UTP</t>
    </r>
    <r>
      <rPr>
        <rFont val="Arial"/>
        <charset val="204"/>
        <family val="2"/>
        <sz val="8"/>
      </rPr>
      <t xml:space="preserve">, </t>
    </r>
    <r>
      <rPr>
        <rFont val="Arial"/>
        <charset val="204"/>
        <family val="2"/>
        <sz val="8"/>
        <u val="single"/>
      </rPr>
      <t xml:space="preserve">ВВГ</t>
    </r>
    <r>
      <rPr>
        <rFont val="Arial"/>
        <charset val="204"/>
        <family val="2"/>
        <sz val="8"/>
      </rPr>
      <t xml:space="preserve"> или любого другого) </t>
    </r>
    <r>
      <rPr>
        <rFont val="Arial"/>
        <charset val="204"/>
        <family val="2"/>
        <sz val="8"/>
        <u val="single"/>
      </rPr>
      <t xml:space="preserve">с</t>
    </r>
    <r>
      <rPr>
        <rFont val="Arial"/>
        <charset val="204"/>
        <family val="2"/>
        <sz val="8"/>
      </rPr>
      <t xml:space="preserve"> DC (Female) коннектором </t>
    </r>
    <r>
      <rPr>
        <rFont val="Arial"/>
        <charset val="204"/>
        <family val="2"/>
        <sz val="8"/>
        <u val="single"/>
      </rPr>
      <t xml:space="preserve">блока питания</t>
    </r>
    <r>
      <rPr>
        <rFont val="Arial"/>
        <charset val="204"/>
        <family val="2"/>
        <sz val="8"/>
      </rPr>
      <t xml:space="preserve"> (PV-DC1A). 
     </t>
    </r>
    <r>
      <rPr>
        <rFont val="Arial"/>
        <charset val="204"/>
        <family val="2"/>
        <sz val="8"/>
        <u val="single"/>
      </rPr>
      <t xml:space="preserve">Со стороны кабеля</t>
    </r>
    <r>
      <rPr>
        <rFont val="Arial"/>
        <charset val="204"/>
        <family val="2"/>
        <sz val="8"/>
      </rPr>
      <t xml:space="preserve"> коннектор имеет </t>
    </r>
    <r>
      <rPr>
        <rFont val="Arial"/>
        <charset val="204"/>
        <family val="2"/>
        <b val="true"/>
        <sz val="8"/>
      </rPr>
      <t xml:space="preserve">удобные зажимные контакты</t>
    </r>
    <r>
      <rPr>
        <rFont val="Arial"/>
        <charset val="204"/>
        <family val="2"/>
        <sz val="8"/>
      </rPr>
      <t xml:space="preserve"> (закручиваются отвёрткой) </t>
    </r>
    <r>
      <rPr>
        <rFont val="Arial"/>
        <charset val="204"/>
        <family val="2"/>
        <b val="true"/>
        <sz val="8"/>
      </rPr>
      <t xml:space="preserve">с цветовой маркировкой </t>
    </r>
    <r>
      <rPr>
        <rFont val="Arial"/>
        <charset val="204"/>
        <family val="2"/>
        <sz val="8"/>
      </rPr>
      <t xml:space="preserve">красного цвета для быстрого определения центрального контакта, в том числе при недостаточной освещённости. 
     </t>
    </r>
    <r>
      <rPr>
        <rFont val="Arial"/>
        <charset val="204"/>
        <family val="2"/>
        <sz val="8"/>
        <u val="single"/>
      </rPr>
      <t xml:space="preserve">Со стороны блока питания</t>
    </r>
    <r>
      <rPr>
        <rFont val="Arial"/>
        <charset val="204"/>
        <family val="2"/>
        <sz val="8"/>
      </rPr>
      <t xml:space="preserve"> (или другого устройства) коннектор имеет </t>
    </r>
    <r>
      <rPr>
        <rFont val="Arial"/>
        <charset val="204"/>
        <family val="2"/>
        <b val="true"/>
        <sz val="8"/>
      </rPr>
      <t xml:space="preserve">DC разъем Male (папа)</t>
    </r>
    <r>
      <rPr>
        <rFont val="Arial"/>
        <charset val="204"/>
        <family val="2"/>
        <sz val="8"/>
      </rPr>
      <t xml:space="preserve"> - выступающий центральный (питающий) контакт в углублени. Все контакты коннектора выполнены из нержавеющей стали.
     Этот способ соединения актуален при проведении монтажных работ требующих быстрого и надёжного соединения.</t>
    </r>
  </si>
  <si>
    <t>PV-T2F</t>
  </si>
  <si>
    <r>
      <t xml:space="preserve">Коннектор - переходник </t>
    </r>
    <r>
      <rPr>
        <rFont val="Arial"/>
        <charset val="204"/>
        <family val="2"/>
        <b val="true"/>
        <sz val="8"/>
      </rPr>
      <t xml:space="preserve">PV-LINK  PV-T2F</t>
    </r>
    <r>
      <rPr>
        <rFont val="Arial"/>
        <charset val="204"/>
        <family val="2"/>
        <sz val="8"/>
      </rPr>
      <t xml:space="preserve">  </t>
    </r>
    <r>
      <rPr>
        <rFont val="Arial"/>
        <charset val="204"/>
        <family val="2"/>
        <sz val="7"/>
      </rPr>
      <t xml:space="preserve">( </t>
    </r>
    <r>
      <rPr>
        <rFont val="Arial"/>
        <charset val="204"/>
        <family val="2"/>
        <b val="true"/>
        <color rgb="00FF0000"/>
        <sz val="7"/>
      </rPr>
      <t xml:space="preserve">P</t>
    </r>
    <r>
      <rPr>
        <rFont val="Arial"/>
        <charset val="204"/>
        <family val="2"/>
        <sz val="7"/>
      </rPr>
      <t xml:space="preserve">ower</t>
    </r>
    <r>
      <rPr>
        <rFont val="Arial"/>
        <charset val="204"/>
        <family val="2"/>
        <b val="true"/>
        <color rgb="00FF0000"/>
        <sz val="7"/>
      </rPr>
      <t xml:space="preserve">V</t>
    </r>
    <r>
      <rPr>
        <rFont val="Arial"/>
        <charset val="204"/>
        <family val="2"/>
        <sz val="7"/>
      </rPr>
      <t xml:space="preserve">ideo - </t>
    </r>
    <r>
      <rPr>
        <rFont val="Arial"/>
        <charset val="204"/>
        <family val="2"/>
        <b val="true"/>
        <color rgb="00FF0000"/>
        <sz val="7"/>
      </rPr>
      <t xml:space="preserve">T</t>
    </r>
    <r>
      <rPr>
        <rFont val="Arial"/>
        <charset val="204"/>
        <family val="2"/>
        <sz val="7"/>
      </rPr>
      <t xml:space="preserve">erminal </t>
    </r>
    <r>
      <rPr>
        <rFont val="Arial"/>
        <charset val="204"/>
        <family val="2"/>
        <b val="true"/>
        <color rgb="00FF0000"/>
        <sz val="7"/>
      </rPr>
      <t xml:space="preserve">to</t>
    </r>
    <r>
      <rPr>
        <rFont val="Arial"/>
        <charset val="204"/>
        <family val="2"/>
        <sz val="7"/>
      </rPr>
      <t xml:space="preserve"> </t>
    </r>
    <r>
      <rPr>
        <rFont val="Arial"/>
        <charset val="204"/>
        <family val="2"/>
        <b val="true"/>
        <color rgb="00FF0000"/>
        <sz val="7"/>
      </rPr>
      <t xml:space="preserve">F</t>
    </r>
    <r>
      <rPr>
        <rFont val="Arial"/>
        <charset val="204"/>
        <family val="2"/>
        <sz val="7"/>
      </rPr>
      <t xml:space="preserve">emale )</t>
    </r>
    <r>
      <rPr>
        <rFont val="Arial"/>
        <charset val="204"/>
        <family val="2"/>
        <i val="true"/>
        <sz val="7"/>
      </rPr>
      <t xml:space="preserve"> - соединяет видеокамеру с кабелем питания
</t>
    </r>
    <r>
      <rPr>
        <rFont val="Arial"/>
        <charset val="204"/>
        <family val="2"/>
        <sz val="8"/>
      </rPr>
      <t xml:space="preserve">     Представляет собой двухконтактный разъём, предназначенный для согласованного соединения проложенного к
видеокамере </t>
    </r>
    <r>
      <rPr>
        <rFont val="Arial"/>
        <charset val="204"/>
        <family val="2"/>
        <b val="true"/>
        <sz val="8"/>
      </rPr>
      <t xml:space="preserve">кабеля питания</t>
    </r>
    <r>
      <rPr>
        <rFont val="Arial"/>
        <charset val="204"/>
        <family val="2"/>
        <sz val="8"/>
      </rPr>
      <t xml:space="preserve"> (</t>
    </r>
    <r>
      <rPr>
        <rFont val="Arial"/>
        <charset val="204"/>
        <family val="2"/>
        <sz val="8"/>
        <u val="single"/>
      </rPr>
      <t xml:space="preserve">UTP</t>
    </r>
    <r>
      <rPr>
        <rFont val="Arial"/>
        <charset val="204"/>
        <family val="2"/>
        <sz val="8"/>
      </rPr>
      <t xml:space="preserve">, </t>
    </r>
    <r>
      <rPr>
        <rFont val="Arial"/>
        <charset val="204"/>
        <family val="2"/>
        <sz val="8"/>
        <u val="single"/>
      </rPr>
      <t xml:space="preserve">ВВГ</t>
    </r>
    <r>
      <rPr>
        <rFont val="Arial"/>
        <charset val="204"/>
        <family val="2"/>
        <sz val="8"/>
      </rPr>
      <t xml:space="preserve"> или любого другого) </t>
    </r>
    <r>
      <rPr>
        <rFont val="Arial"/>
        <charset val="204"/>
        <family val="2"/>
        <sz val="8"/>
        <u val="single"/>
      </rPr>
      <t xml:space="preserve">с</t>
    </r>
    <r>
      <rPr>
        <rFont val="Arial"/>
        <charset val="204"/>
        <family val="2"/>
        <sz val="8"/>
      </rPr>
      <t xml:space="preserve"> DC (Male) коннектором </t>
    </r>
    <r>
      <rPr>
        <rFont val="Arial"/>
        <charset val="204"/>
        <family val="2"/>
        <sz val="8"/>
        <u val="single"/>
      </rPr>
      <t xml:space="preserve">видеокамеры</t>
    </r>
    <r>
      <rPr>
        <rFont val="Arial"/>
        <charset val="204"/>
        <family val="2"/>
        <sz val="8"/>
      </rPr>
      <t xml:space="preserve">. 
     </t>
    </r>
    <r>
      <rPr>
        <rFont val="Arial"/>
        <charset val="204"/>
        <family val="2"/>
        <sz val="8"/>
        <u val="single"/>
      </rPr>
      <t xml:space="preserve">Со стороны кабеля</t>
    </r>
    <r>
      <rPr>
        <rFont val="Arial"/>
        <charset val="204"/>
        <family val="2"/>
        <sz val="8"/>
      </rPr>
      <t xml:space="preserve"> коннектор имеет </t>
    </r>
    <r>
      <rPr>
        <rFont val="Arial"/>
        <charset val="204"/>
        <family val="2"/>
        <b val="true"/>
        <sz val="8"/>
      </rPr>
      <t xml:space="preserve">удобные зажимные контакты</t>
    </r>
    <r>
      <rPr>
        <rFont val="Arial"/>
        <charset val="204"/>
        <family val="2"/>
        <sz val="8"/>
      </rPr>
      <t xml:space="preserve"> (закручиваются отвёрткой) </t>
    </r>
    <r>
      <rPr>
        <rFont val="Arial"/>
        <charset val="204"/>
        <family val="2"/>
        <b val="true"/>
        <sz val="8"/>
      </rPr>
      <t xml:space="preserve">с цветовой маркировкой </t>
    </r>
    <r>
      <rPr>
        <rFont val="Arial"/>
        <charset val="204"/>
        <family val="2"/>
        <sz val="8"/>
      </rPr>
      <t xml:space="preserve">красного цвета для быстрого определения центрального контакта, в том числе при недостаточной освещённости. 
     </t>
    </r>
    <r>
      <rPr>
        <rFont val="Arial"/>
        <charset val="204"/>
        <family val="2"/>
        <sz val="8"/>
        <u val="single"/>
      </rPr>
      <t xml:space="preserve">Со стороны блока питания</t>
    </r>
    <r>
      <rPr>
        <rFont val="Arial"/>
        <charset val="204"/>
        <family val="2"/>
        <sz val="8"/>
      </rPr>
      <t xml:space="preserve"> (или другого устройства) коннектор имеет </t>
    </r>
    <r>
      <rPr>
        <rFont val="Arial"/>
        <charset val="204"/>
        <family val="2"/>
        <b val="true"/>
        <sz val="8"/>
      </rPr>
      <t xml:space="preserve">DC разъем Female (мама)</t>
    </r>
    <r>
      <rPr>
        <rFont val="Arial"/>
        <charset val="204"/>
        <family val="2"/>
        <sz val="8"/>
      </rPr>
      <t xml:space="preserve"> - углублённый центральный (питающий) контакт расположенный внутри выступающего общего (минусового) контакта. Все контакты коннектора выполнены из нержавеющей стали.
     Этот способ соединения актуален при проведении монтажных работ требующих быстрого и надёжного соединения.</t>
    </r>
  </si>
  <si>
    <t>PV-T2RCA</t>
  </si>
  <si>
    <t>PV-Link PV-T2RCA представляет собой двухконтактный разъем, предназначенный для согласованного соединения проложенного кабеля с RCA коннектором камеры, монитора, видеорегистратора с целью передачи сигнала.
Со стороны кабеля разъем имеет зажимные контакты (закручиваются отверткой), а со стороны камеры (или другого устройства) RCA разъем.
Этот способ соединения будет особенно актуален при проведении монтажных работ требующих быстрого и надёжного соединения кабеля с RCA разъёмом.</t>
  </si>
  <si>
    <t>PV-BNC (RG6U) Gold
</t>
  </si>
  <si>
    <t>Коннектор BNC
для коаксиального кабеля
золоченый контакт</t>
  </si>
  <si>
    <t>  PV-Link PV-BNC (RG6U) представляет собой обжимной разъем RG-6, предназначенный для согласованного соединения проложенного коаксиального кабеля RG-6U (российский аналог РК-75-х-х) с BNC коннектором камеры, видеорегистратора, монитора или другого радиоэлектронного устройства с целью передачи сигнала. 
     Разъём выполнен из высококачетвенной нержавеющей стали.  Коннектор идеально подходит для обжима коаксиального кабеля толщиной до 7 мм и волновым сопротивлением 50 или 75 Ом.
     Обжимной способ соединения коннектора с кабелем идеально сочетает в себе удобство крепления с высокой надёжностью и позволяет сохранить высокий уровень сигнала. Диапазон рабочих температур от -45 до +110°С.</t>
  </si>
  <si>
    <t>PV-BNC (RG6U) </t>
  </si>
  <si>
    <t>Коннектор BNC 
для коаксиального кабеля</t>
  </si>
  <si>
    <t>PV-BNC50
</t>
  </si>
  <si>
    <t>Патч - корд
BNC (п) - BNC (п)   50см</t>
  </si>
  <si>
    <r>
      <t xml:space="preserve">Кабель коаксиальный</t>
    </r>
    <r>
      <rPr>
        <rFont val="Arial"/>
        <charset val="204"/>
        <family val="2"/>
        <sz val="8"/>
      </rPr>
      <t xml:space="preserve"> соединительный с разъёмами
С двух сторон - </t>
    </r>
    <r>
      <rPr>
        <rFont val="Arial"/>
        <charset val="204"/>
        <family val="2"/>
        <b val="true"/>
        <sz val="8"/>
      </rPr>
      <t xml:space="preserve">разъёмы BNC </t>
    </r>
    <r>
      <rPr>
        <rFont val="Arial"/>
        <charset val="204"/>
        <family val="2"/>
        <sz val="8"/>
      </rPr>
      <t xml:space="preserve">папа (центральный контакт медный c золотым покрытием для предотвращения окисления)
Удобен при расключении Передатчиков по витой паре к видеорегистратору, при подключения мониторов и в неогранниченном количестве других ситуаций.</t>
    </r>
  </si>
  <si>
    <t>PV-BNC150</t>
  </si>
  <si>
    <t>Патч - корд
BNC (п) - BNC (п)   150см</t>
  </si>
  <si>
    <t>PV-RG6U</t>
  </si>
  <si>
    <t>     Коаксиальный кабель PV-RG6U производства компании PV-Link предназначен для передачи сигналов в системах видеонаблюдения, эфирного, кабельного и спутникового телевидения. Он специально разработан для качественной передачи сигнала HD-SDI
     Имеет одножильный центральный проводник диаметром 1 мм, изготовленный из омеднённой стали, покрытый сверху вспененным полиэтиленом, двойным экраном в виде алюминиевой фольги и алюминиевой оплетки, и оболочки из ПВХ. Прочность изоляции проводника при растяжении - не менее 6.0 МПа. Минимальный радиус изгиба - не более 20 наружных диаметров кабеля. </t>
  </si>
  <si>
    <t>PV-UTP</t>
  </si>
  <si>
    <t> Кабель PV-UTP производства компании PV-Link - неэкранированная витая пара UTP.
     Каждый кабель из витой пары имеет одножильный центральный проводник из омеднённого алюминия, соответствующий стандарту 24AWG (0.511 мм). Специфицируется до частоты 100Мгц и производится в соответствии с требованиями TIA/EIA 568B.2 и ISO/IEC11801. Кабель может быть использован в системах видеонаблюдения* или для создания высокоскоростных локальных сетей (например Gigabit Ethernet 1000Base.T). Поставляется в оболочке HD-PE (серая).
     Кабель PV-UTP разработан для обеспечения максимальной легкости монтажа. Запас по рабочим параметрам обеспечивает требуемые характеристики даже в самых сложных условиях инсталляции.</t>
  </si>
  <si>
    <t>ПРОФЕССИОНАЛЬНЫЕ РоЕ УСТРОЙСТВА</t>
  </si>
  <si>
    <t>PV-Link PV-POE01MS</t>
  </si>
  <si>
    <t>Сплиттер PV-Link PV-PОЕ01MS предназначен для питания оконечных сетевых утройств, не поддерживающих стандарт POE. PV-POE01MS позволяет подключать сетевые устройства, используя POE свич/коммутатор и прокладывая только один кабель - витую пару. Ethernet сеть поддерживающая питание POE подключается к LAN входу на корпусе сплиттера. Выходящий из сплиттера Ethernet-кабель подключается к сетевому входу устройства. Провод питания, выходящий из корпуса сплиттера, подключается к входу питания устройства. Сплиттер работает по широко распространённым стандартам IEEE 802.3af/at, а высокая внутренняя пропускная способность 100 Мбит/с позволит избежать задержек. Светодиодные индикаторы наглядно демонстрируют состояние устройства.</t>
  </si>
  <si>
    <t>PV-Link PV-PОЕ01GB</t>
  </si>
  <si>
    <r>
      <t xml:space="preserve">Инжектор PV-Link PV-PОЕ01GB предназначен для передачи электропитания через стандартный Ethernet кабель (UTP cat5e) одновременно вместе с данными.
   Инжектор работает по широко распространённому стандарту IEEE 802.3a, а высокая внутренняя пропускная способность 1Гб/с позволит избежать задержек. Инжектор автоматически определяет мощность (до 15.4Вт) необходимую для питания устройства на расстоянии до 100м</t>
    </r>
    <r>
      <rPr>
        <rFont val="Arial"/>
        <charset val="204"/>
        <family val="2"/>
        <color rgb="00FF0000"/>
        <sz val="10"/>
      </rPr>
      <t xml:space="preserve"> (50м при использовании совместно с РоЕ слиттером)</t>
    </r>
    <r>
      <rPr>
        <rFont val="Arial"/>
        <charset val="204"/>
        <family val="2"/>
        <sz val="10"/>
      </rPr>
      <t xml:space="preserve">. Благодаря усовершенствованной технологии передача питания и данных может осуществляться даже по 4-х жильному кабелю. Светодиодные индикаторы наглядно демонстрируют состояние устройства. Специальный дизайн корпуса позволяет жёстко соединить несколько инжекторов друг с другом и аккуратно расположить в удобном для монтажа месте.</t>
    </r>
  </si>
  <si>
    <t>PV-Link PV-PОЕ04M1</t>
  </si>
  <si>
    <r>
      <t xml:space="preserve">PV-Link PV-PОЕ04M1 это 5 портовый коммутатор 10/100 Мб/с с 4 портами PoE  производства компании PV-Link. Предназначен для удаленного питания и объединения потоков данных с IP устройств. 
   Коммутатор с поддержкой технологии PoE автоматически определяет и подает питание устройствам с функцией РоЕ. Данные и питание передаются по одному кабелю. 4 порта коммутора поддерживают стандарты передачи питания IEEE 802.3af/at. Суммарная мощность 65Вт позволяет запитать совместимые устройства на расстоянии до </t>
    </r>
    <r>
      <rPr>
        <rFont val="Arial"/>
        <charset val="204"/>
        <family val="2"/>
        <b val="true"/>
        <color rgb="00FF0000"/>
        <sz val="10"/>
      </rPr>
      <t xml:space="preserve">200м (150м при использовании совместно с РоЕ слиттером). </t>
    </r>
    <r>
      <rPr>
        <rFont val="Arial"/>
        <charset val="204"/>
        <family val="2"/>
        <sz val="10"/>
      </rPr>
      <t xml:space="preserve">Светодиодные индикаторы наглядно демонстрируют статус работы устройства и дают возможность оценить стабильность сети. Поддержка автоматического определения полярности MDI/MDI-X на всех портах исключает необходимость в использовании кроссовых кабелей. Благодаря внешнему блоку питания, устройство компактное, бесшумное и занимает мало места. Коммутатор не требует настройки и работает сразу после подключения.</t>
    </r>
  </si>
  <si>
    <t>PV-Link PV-PОЕ08M1</t>
  </si>
  <si>
    <r>
      <t xml:space="preserve">PV-Link PV-PОЕ08M1 это 9 портовый коммутатор 10/100 Мбит/с с 8 портами PoE  производства компании PV-Link. Предназначен для удаленного питания и объединения потоков данных с IP устройств. 
   Коммутатор с поддержкой технологии PoE автоматически определяет и подает питание устройствам с поддержкой технологии РоЕ. Данные и питание передаются по одному кабелю. 8 портов коммутора поддерживают стандарты передачи питания IEEE 802.3af/at. Суммарная мощность 125 Вт позволяет запитать совместимые устройства на расстоянии до </t>
    </r>
    <r>
      <rPr>
        <rFont val="Arial"/>
        <charset val="204"/>
        <family val="2"/>
        <color rgb="00FF0000"/>
        <sz val="10"/>
      </rPr>
      <t xml:space="preserve">200м (150м при использовании совместно с РоЕ слиттером)</t>
    </r>
    <r>
      <rPr>
        <rFont val="Arial"/>
        <charset val="204"/>
        <family val="2"/>
        <sz val="10"/>
      </rPr>
      <t xml:space="preserve">. Светодиодные индикаторы наглядно демонстрируют статус работы устройства и дают возможность оценить состояние сети. Поддержка автоматического определения полярности MDI/MDI-X на всех портах исключает необходимость в использовании кроссовых кабелей. Благодаря внешнему блоку питания, устройство компактное, бесшумное и занимает мало места. </t>
    </r>
  </si>
  <si>
    <t>PV-Link PV-POE24G2F2</t>
  </si>
  <si>
    <t>PV-Link PV-PОЕ24G2F2 это 28 портовый коммутатор 10/100 Мбит/с с 24 портами PoE, 2 гигабитными портами LAN и 2 гигабитными SFP портами производства компании PV-Link. Предназначен для удаленного питания и объединения потоков данных с IP устройств.
   Коммутатор с поддержкой технологии PoE автоматически определяет и подает питание устройствам с поддержкой технологии РоЕ. Данные и питание передаются по одному кабелю. 24 порта коммутора поддерживают стандарты передачи питания IEEE 802.3af/at. Два гигабитных LAN порта и SFP порта позволяют устройству передавать большой объём данных и на большие расстояния. Суммарная мощность каналов 250 Вт позволяет запитать совместимые со стандартами устройства. Светодиодные индикаторы наглядно демонстрируют статус работы устройства и дают возможность оценить состояние сети. Поддержка автоматического определения полярности MDI/MDI-X на всех портах исключает необходимость в использовании кроссовых кабелей. Коммутатор не требует настройки и работает сразу после подключения.</t>
  </si>
  <si>
    <t>PV-Link PV-POE01ME</t>
  </si>
  <si>
    <t>Удлинитель POE PV-Link PV-PОЕ01ME предназначен для увеличения расстояния передачи электропитания и данных через стандартный Ethernet кабель (UTP cat5e).
   Удлинитель работает по широко распространённому стандарту IEEE 802.3af/at, а высокая внутренняя пропускная способность 100 Мбит/с позволит избежать задержек. Инжектор увеличивает расстояние передаваемого POE сигнала на 100 метров. Светодиодные индикаторы наглядно демонстрируют состояние устройства.  Для работы устройства нет необходимости вести отдельное питание, а специальный дизайн корпуса позволяет аккуратно расположить удлинитель в удобном для монтажа месте и закрепить с помощью винтов.</t>
  </si>
  <si>
    <t>PV-Link PV-POE04G2W</t>
  </si>
  <si>
    <t> PV-Link PV-PОЕ04G2W это 6 портовый коммутатор 10/100 Мбит/с с 4 портами PoE, 2 гигабитными портами LAN производства компании PV-Link. Предназначен для удаленного питания и объединения потоков данных с IP устройств.
   Коммутатор с поддержкой технологии PoE автоматически определяет и подает питание устройствам с поддержкой технологии РоЕ. Данные и питание передаются по одному кабелю. 4 порта коммутора поддерживают стандарты передачи питания IEEE 802.3af/at. Два гигабитных LAN порта позволяют устройству передавать большой объём данных и на большие расстояния. Суммарная мощность каналов 65 Вт позволяет запитать совместимые со стандартами устройства. Светодиодные индикаторы наглядно демонстрируют статус работы устройства и дают возможность оценить состояние сети. Поддержка автоматического определения полярности MDI/MDI-X на всех портах исключает необходимость в использовании кроссовых кабелей. Коммутатор не требует настройки и работает сразу после подключения. Корпус с защитой IP66 позволяет устанавливать PV-POE04G2W вне помещений и производить все соединения сетевых кабелей внутри корпуса.</t>
  </si>
  <si>
    <t>БЛОКИ ПИТАНИЯ</t>
  </si>
  <si>
    <t>
PV-DC05A
</t>
  </si>
  <si>
    <t>Профессиональный  блок  питания PV-DC0.5A  предназначен  для  преобразования напряжения  220В  сети  переменного  тока  в  напряжение 12В постоянного тока, для питания видеокамер охранного видеонаблюдения (CCTV) с 
общим потребляемым током не более 0.5А. 
     Например к иcточнику питания может быть подключено:
•  до  5  внутренних  видеокамер  (потребление каждой до 100мА)
•  1 уличная видеокамера (потребление до 500мА)</t>
  </si>
  <si>
    <t>
PV-DC1A
</t>
  </si>
  <si>
    <r>
      <t xml:space="preserve">     Профессиональный</t>
    </r>
    <r>
      <rPr>
        <rFont val="Arial"/>
        <charset val="204"/>
        <family val="2"/>
        <sz val="8"/>
      </rPr>
      <t xml:space="preserve"> блок питания постоянного напряжения</t>
    </r>
    <r>
      <rPr>
        <rFont val="Arial"/>
        <charset val="204"/>
        <family val="2"/>
        <b val="true"/>
        <sz val="8"/>
      </rPr>
      <t xml:space="preserve"> </t>
    </r>
    <r>
      <rPr>
        <rFont val="Arial"/>
        <charset val="204"/>
        <family val="2"/>
        <b val="true"/>
        <color rgb="00FF0000"/>
        <sz val="8"/>
      </rPr>
      <t xml:space="preserve">12 Вольт 1 Ампе</t>
    </r>
    <r>
      <rPr>
        <rFont val="Arial"/>
        <charset val="204"/>
        <family val="2"/>
        <color rgb="00FF0000"/>
        <sz val="8"/>
      </rPr>
      <t xml:space="preserve">р</t>
    </r>
    <r>
      <rPr>
        <rFont val="Arial"/>
        <charset val="204"/>
        <family val="2"/>
        <sz val="8"/>
      </rPr>
      <t xml:space="preserve">. Обладает большим запасом прочности по электрическим нагрузкам. </t>
    </r>
    <r>
      <rPr>
        <rFont val="Arial"/>
        <charset val="204"/>
        <family val="2"/>
        <b val="true"/>
        <sz val="8"/>
      </rPr>
      <t xml:space="preserve">Эргономичный компактный корпус</t>
    </r>
    <r>
      <rPr>
        <rFont val="Arial"/>
        <charset val="204"/>
        <family val="2"/>
        <sz val="8"/>
      </rPr>
      <t xml:space="preserve">. Подходит для углубленных розеток. </t>
    </r>
    <r>
      <rPr>
        <rFont val="Arial"/>
        <charset val="204"/>
        <family val="2"/>
        <b val="true"/>
        <sz val="8"/>
      </rPr>
      <t xml:space="preserve">Выходной разъем DC</t>
    </r>
    <r>
      <rPr>
        <rFont val="Arial"/>
        <charset val="204"/>
        <family val="2"/>
        <sz val="8"/>
      </rPr>
      <t xml:space="preserve"> для удобства коммутации. </t>
    </r>
    <r>
      <rPr>
        <rFont val="Arial"/>
        <charset val="204"/>
        <family val="2"/>
        <b val="true"/>
        <sz val="8"/>
      </rPr>
      <t xml:space="preserve">Широкий диапазон входного напряжени</t>
    </r>
    <r>
      <rPr>
        <rFont val="Arial"/>
        <charset val="204"/>
        <family val="2"/>
        <sz val="8"/>
      </rPr>
      <t xml:space="preserve">я 100 </t>
    </r>
    <r>
      <rPr>
        <rFont val="Arial Cyr"/>
        <charset val="204"/>
        <family val="2"/>
        <sz val="8"/>
      </rPr>
      <t xml:space="preserve">~</t>
    </r>
    <r>
      <rPr>
        <rFont val="Arial"/>
        <charset val="204"/>
        <family val="2"/>
        <sz val="8"/>
      </rPr>
      <t xml:space="preserve">240В. </t>
    </r>
    <r>
      <rPr>
        <rFont val="Arial"/>
        <charset val="204"/>
        <family val="2"/>
        <b val="true"/>
        <sz val="8"/>
      </rPr>
      <t xml:space="preserve">Защита от перегрузок по напряжению, по току, от короткого замыкания.
</t>
    </r>
    <r>
      <rPr>
        <rFont val="Arial"/>
        <charset val="204"/>
        <family val="2"/>
        <sz val="8"/>
      </rPr>
      <t xml:space="preserve">Длина кабеля на входе 1 метр и на выходе 1 метр.
</t>
    </r>
    <r>
      <rPr>
        <rFont val="Arial"/>
        <charset val="204"/>
        <family val="2"/>
        <sz val="8"/>
        <u val="single"/>
      </rPr>
      <t xml:space="preserve">Может быть подключено
</t>
    </r>
    <r>
      <rPr>
        <rFont val="Arial"/>
        <charset val="204"/>
        <family val="2"/>
        <sz val="8"/>
      </rPr>
      <t xml:space="preserve">  - до 10 внутренних видеокамер (потребление каждой до 100мА)
  - до 3 уличных видеокамер (потребление каждой до 300мА)</t>
    </r>
  </si>
  <si>
    <t>PV-DC1Am</t>
  </si>
  <si>
    <t>      Профессиональный блок питания постоянного напряжения 12 Вольт 1 Ампер.Модель соединяет в себе блок питания и монтажную коробку, что позволяет разместить необходимую коммутацию и приемо-передатчики по витой паре непосредственно в корпусе блока. Для удобства подключения кабеля 220В, установлен удобный  съемный разъем. Два выхода с DC- коннекторами позволяют бысто подключить камеры.  Обладает большим запасом прочности по электрическим нагрузкам. Эргономичный компактный корпус.  Широкий диапазон входного напряжения 100 ~240В. Защита от перегрузок по напряжению, по току, от короткого замыкания.
Может быть подключено
  - до 10 внутренних видеокамер (потребление каждой до 100мА)
  - до 3 уличных видеокамер (потребление каждой до 300мА)</t>
  </si>
  <si>
    <t>PV-DC2A+</t>
  </si>
  <si>
    <r>
      <t xml:space="preserve">     Уличный</t>
    </r>
    <r>
      <rPr>
        <rFont val="Arial"/>
        <charset val="204"/>
        <family val="2"/>
        <sz val="8"/>
      </rPr>
      <t xml:space="preserve"> </t>
    </r>
    <r>
      <rPr>
        <rFont val="Arial"/>
        <charset val="204"/>
        <family val="2"/>
        <b val="true"/>
        <sz val="8"/>
      </rPr>
      <t xml:space="preserve">Герметичный </t>
    </r>
    <r>
      <rPr>
        <rFont val="Arial"/>
        <charset val="204"/>
        <family val="2"/>
        <sz val="8"/>
      </rPr>
      <t xml:space="preserve">Блок питания постоянного напряжения </t>
    </r>
    <r>
      <rPr>
        <rFont val="Arial"/>
        <charset val="204"/>
        <family val="2"/>
        <b val="true"/>
        <sz val="8"/>
      </rPr>
      <t xml:space="preserve">12 Вольт 2 Ампера. </t>
    </r>
    <r>
      <rPr>
        <rFont val="Arial"/>
        <charset val="204"/>
        <family val="2"/>
        <sz val="8"/>
      </rPr>
      <t xml:space="preserve">Позволяет решить задачу питания камер, находя-щихся на большом удалении от помещений 12 вольтовых потребителей.</t>
    </r>
    <r>
      <rPr>
        <rFont val="Arial"/>
        <charset val="204"/>
        <family val="2"/>
        <b val="true"/>
        <sz val="8"/>
      </rPr>
      <t xml:space="preserve"> </t>
    </r>
    <r>
      <rPr>
        <rFont val="Arial"/>
        <charset val="204"/>
        <family val="2"/>
        <b val="true"/>
        <color rgb="00008000"/>
        <sz val="8"/>
      </rPr>
      <t xml:space="preserve">Полная пыле- и влагозащищенность - IP67</t>
    </r>
    <r>
      <rPr>
        <rFont val="Arial"/>
        <charset val="204"/>
        <family val="2"/>
        <sz val="8"/>
      </rPr>
      <t xml:space="preserve">, герметичные разъёмы</t>
    </r>
    <r>
      <rPr>
        <rFont val="Arial"/>
        <charset val="204"/>
        <family val="2"/>
        <b val="true"/>
        <sz val="8"/>
      </rPr>
      <t xml:space="preserve">. </t>
    </r>
    <r>
      <rPr>
        <rFont val="Arial"/>
        <charset val="204"/>
        <family val="2"/>
        <sz val="8"/>
      </rPr>
      <t xml:space="preserve">Компактный корпус </t>
    </r>
    <r>
      <rPr>
        <rFont val="Arial"/>
        <charset val="204"/>
        <family val="2"/>
        <b val="true"/>
        <sz val="8"/>
      </rPr>
      <t xml:space="preserve">168мм х 80мм х 45мм</t>
    </r>
    <r>
      <rPr>
        <rFont val="Arial"/>
        <charset val="204"/>
        <family val="2"/>
        <sz val="8"/>
      </rPr>
      <t xml:space="preserve">. Возможность подключения внешнего 12В аккумулятора любой ёмкости. Конструкцией предусмотрен герметичный отсек для осуществелния необходимых коммутаций и размещения приёмо-передатчика по витой паре. </t>
    </r>
    <r>
      <rPr>
        <rFont val="Arial"/>
        <charset val="204"/>
        <family val="2"/>
        <b val="true"/>
        <sz val="8"/>
      </rPr>
      <t xml:space="preserve">Широкий диапазон входного напряжения </t>
    </r>
    <r>
      <rPr>
        <rFont val="Arial"/>
        <charset val="204"/>
        <family val="2"/>
        <sz val="8"/>
      </rPr>
      <t xml:space="preserve">100 ~240В. </t>
    </r>
    <r>
      <rPr>
        <rFont val="Arial"/>
        <charset val="204"/>
        <family val="2"/>
        <b val="true"/>
        <sz val="8"/>
      </rPr>
      <t xml:space="preserve">Защита от перегрузок по напряжению, по току, от короткого замыкания.
</t>
    </r>
    <r>
      <rPr>
        <rFont val="Arial"/>
        <charset val="204"/>
        <family val="2"/>
        <sz val="8"/>
        <u val="single"/>
      </rPr>
      <t xml:space="preserve">Может быть подключено
</t>
    </r>
    <r>
      <rPr>
        <rFont val="Arial"/>
        <charset val="204"/>
        <family val="2"/>
        <sz val="8"/>
      </rPr>
      <t xml:space="preserve"> - до 20 внутренних видеокамер (потребление каждой до 100мА)
 - до 7 уличных видеокамер (потребление каждой до 300мА)</t>
    </r>
  </si>
  <si>
    <t>PV-DC2A</t>
  </si>
  <si>
    <t>     Профессиональный блок питания постоянного напряжения 12 Вольт 2 Ампера. Обладает большим запасом прочности по электрическим нагрузкам. Эргономичный компактный корпус. Подходит для углубленных розеток. Выходной разъем DC для удобства коммутации. Широкий диапазон входного напряжения 100 ~240В. Защита от перегрузок по напряжению, по току, от короткого замыкания.
Может быть подключено
 - до 20 внутренних видеокамер (потребление каждой до 100мА)
 - до 7 уличных видеокамер (потребление каждой до 300мА)</t>
  </si>
  <si>
    <t>PV-DC3Ab</t>
  </si>
  <si>
    <r>
      <t xml:space="preserve">     Профессиональный</t>
    </r>
    <r>
      <rPr>
        <rFont val="Arial"/>
        <charset val="204"/>
        <family val="2"/>
        <sz val="8"/>
      </rPr>
      <t xml:space="preserve"> Блок питания постоянного напряжения </t>
    </r>
    <r>
      <rPr>
        <rFont val="Arial"/>
        <charset val="204"/>
        <family val="2"/>
        <b val="true"/>
        <sz val="8"/>
      </rPr>
      <t xml:space="preserve">12 Вольт </t>
    </r>
    <r>
      <rPr>
        <rFont val="Arial"/>
        <charset val="204"/>
        <family val="2"/>
        <b val="true"/>
        <color rgb="00FF0000"/>
        <sz val="8"/>
      </rPr>
      <t xml:space="preserve">3</t>
    </r>
    <r>
      <rPr>
        <rFont val="Arial"/>
        <charset val="204"/>
        <family val="2"/>
        <b val="true"/>
        <sz val="8"/>
      </rPr>
      <t xml:space="preserve"> Ампер</t>
    </r>
    <r>
      <rPr>
        <rFont val="Arial"/>
        <charset val="204"/>
        <family val="2"/>
        <b val="true"/>
        <color rgb="00FF0000"/>
        <sz val="8"/>
      </rPr>
      <t xml:space="preserve">а</t>
    </r>
    <r>
      <rPr>
        <rFont val="Arial"/>
        <charset val="204"/>
        <family val="2"/>
        <b val="true"/>
        <sz val="8"/>
      </rPr>
      <t xml:space="preserve">. Уличное исполнение позволяет решить задачу питания находящихся на большом удалении от помещений</t>
    </r>
    <r>
      <rPr>
        <rFont val="Arial"/>
        <charset val="204"/>
        <family val="2"/>
        <sz val="8"/>
      </rPr>
      <t xml:space="preserve">.  Полная пыле- и влагозащищенность - IP67, герметичные разъёмы. Предусмотренный герметичный отсек позволяет осуществлять в нем необходимую коммутацию. </t>
    </r>
    <r>
      <rPr>
        <rFont val="Arial"/>
        <charset val="204"/>
        <family val="2"/>
        <color rgb="00008000"/>
        <sz val="8"/>
      </rPr>
      <t xml:space="preserve">АКБ входит в комплект</t>
    </r>
    <r>
      <rPr>
        <rFont val="Arial"/>
        <charset val="204"/>
        <family val="2"/>
        <sz val="8"/>
      </rPr>
      <t xml:space="preserve">! Удобство монтажа / демонтажа. </t>
    </r>
    <r>
      <rPr>
        <rFont val="Arial"/>
        <charset val="204"/>
        <family val="2"/>
        <b val="true"/>
        <sz val="8"/>
      </rPr>
      <t xml:space="preserve">Широкий диапазон входного напряжения </t>
    </r>
    <r>
      <rPr>
        <rFont val="Arial"/>
        <charset val="204"/>
        <family val="2"/>
        <sz val="8"/>
      </rPr>
      <t xml:space="preserve">100 ~ 240В. </t>
    </r>
    <r>
      <rPr>
        <rFont val="Arial"/>
        <charset val="204"/>
        <family val="2"/>
        <b val="true"/>
        <sz val="8"/>
      </rPr>
      <t xml:space="preserve">Защита от перегрузок по напряжению, по току, от короткого замыкания.
</t>
    </r>
    <r>
      <rPr>
        <rFont val="Arial"/>
        <charset val="204"/>
        <family val="2"/>
        <sz val="8"/>
        <u val="single"/>
      </rPr>
      <t xml:space="preserve">Может быть подключено
</t>
    </r>
    <r>
      <rPr>
        <rFont val="Arial"/>
        <charset val="204"/>
        <family val="2"/>
        <sz val="8"/>
      </rPr>
      <t xml:space="preserve"> - до 30 внутренних видеокамер (потребление каждой до 100мА)
 - до 10 уличных видеокамер (потребление каждой до 300мА)</t>
    </r>
  </si>
  <si>
    <t>PV-DC3A</t>
  </si>
  <si>
    <t>     Профессиональный блок питания постоянного напряжения 12 Вольт 3 Ампера. Обладает большим запасом прочности по электрическим нагрузкам. Эргономичный компактный корпус. Подходит для углубленных розеток. Выходной разъем DC для удобства коммутации. Широкий диапазон входного напряжения 100 ~240В. Защита от перегрузок по напряжению, по току, от короткого замыкания.
Может быть подключено
 - до 30 внутренних видеокамер (потребление каждой до 100мА)
 - до 10 уличных видеокамер (потребление каждой до 300мА)</t>
  </si>
  <si>
    <t>PV-DC5As</t>
  </si>
  <si>
    <r>
      <t xml:space="preserve">     Профессиональный</t>
    </r>
    <r>
      <rPr>
        <rFont val="Arial"/>
        <charset val="204"/>
        <family val="2"/>
        <sz val="8"/>
      </rPr>
      <t xml:space="preserve"> Блок питания постоянного напряжения </t>
    </r>
    <r>
      <rPr>
        <rFont val="Arial"/>
        <charset val="204"/>
        <family val="2"/>
        <b val="true"/>
        <sz val="8"/>
      </rPr>
      <t xml:space="preserve">12 Вольт 5 Ампер.  </t>
    </r>
    <r>
      <rPr>
        <rFont val="Arial"/>
        <charset val="204"/>
        <family val="2"/>
        <sz val="8"/>
      </rPr>
      <t xml:space="preserve">Контактные площадки позволяют подключать до 4х групп потребителей. Самовосстанавливающийся предохранитель 6А. Компактный корпус </t>
    </r>
    <r>
      <rPr>
        <rFont val="Arial"/>
        <charset val="204"/>
        <family val="2"/>
        <b val="true"/>
        <sz val="8"/>
      </rPr>
      <t xml:space="preserve">165мм х 55мм х 35мм</t>
    </r>
    <r>
      <rPr>
        <rFont val="Arial"/>
        <charset val="204"/>
        <family val="2"/>
        <sz val="8"/>
      </rPr>
      <t xml:space="preserve">. Удобство монтажа / демонтажа. </t>
    </r>
    <r>
      <rPr>
        <rFont val="Arial"/>
        <charset val="204"/>
        <family val="2"/>
        <b val="true"/>
        <sz val="8"/>
      </rPr>
      <t xml:space="preserve">Широкий диапазон входного напряжения </t>
    </r>
    <r>
      <rPr>
        <rFont val="Arial"/>
        <charset val="204"/>
        <family val="2"/>
        <sz val="8"/>
      </rPr>
      <t xml:space="preserve">100 ~ 240В. </t>
    </r>
    <r>
      <rPr>
        <rFont val="Arial"/>
        <charset val="204"/>
        <family val="2"/>
        <b val="true"/>
        <sz val="8"/>
      </rPr>
      <t xml:space="preserve">Защита от перегрузок по напряжению, по току, от короткого замыкания.
</t>
    </r>
    <r>
      <rPr>
        <rFont val="Arial"/>
        <charset val="204"/>
        <family val="2"/>
        <sz val="8"/>
      </rPr>
      <t xml:space="preserve">
</t>
    </r>
    <r>
      <rPr>
        <rFont val="Arial"/>
        <charset val="204"/>
        <family val="2"/>
        <sz val="8"/>
        <u val="single"/>
      </rPr>
      <t xml:space="preserve">Может быть подключено
</t>
    </r>
    <r>
      <rPr>
        <rFont val="Arial"/>
        <charset val="204"/>
        <family val="2"/>
        <sz val="8"/>
      </rPr>
      <t xml:space="preserve"> - до 50 внутренних видеокамер (потребление каждой до 100мА)
 - до 15 уличных видеокамер (потребление каждой до 300мА)</t>
    </r>
  </si>
  <si>
    <t>PV-DC5A+ </t>
  </si>
  <si>
    <r>
      <t xml:space="preserve">     Профессиональный</t>
    </r>
    <r>
      <rPr>
        <rFont val="Arial"/>
        <charset val="204"/>
        <family val="2"/>
        <sz val="8"/>
      </rPr>
      <t xml:space="preserve"> Блок питания </t>
    </r>
    <r>
      <rPr>
        <rFont val="Arial"/>
        <charset val="204"/>
        <family val="2"/>
        <b val="true"/>
        <color rgb="00FF0000"/>
        <sz val="8"/>
      </rPr>
      <t xml:space="preserve">12 Вольт  5 Ампер</t>
    </r>
    <r>
      <rPr>
        <rFont val="Arial"/>
        <charset val="204"/>
        <family val="2"/>
        <sz val="8"/>
      </rPr>
      <t xml:space="preserve">. Конструкция блока питания позволяет устанавливать </t>
    </r>
    <r>
      <rPr>
        <rFont val="Arial"/>
        <charset val="204"/>
        <family val="2"/>
        <b val="true"/>
        <sz val="8"/>
      </rPr>
      <t xml:space="preserve">аккумулятор</t>
    </r>
    <r>
      <rPr>
        <rFont val="Arial"/>
        <charset val="204"/>
        <family val="2"/>
        <sz val="8"/>
      </rPr>
      <t xml:space="preserve">, который обеспечит питание системы 12В в случае перебоев с питанием от сети 220В. </t>
    </r>
    <r>
      <rPr>
        <rFont val="Arial"/>
        <charset val="204"/>
        <family val="2"/>
        <b val="true"/>
        <sz val="8"/>
      </rPr>
      <t xml:space="preserve">9 независимых выходов</t>
    </r>
    <r>
      <rPr>
        <rFont val="Arial"/>
        <charset val="204"/>
        <family val="2"/>
        <sz val="8"/>
      </rPr>
      <t xml:space="preserve"> с индивидуальными </t>
    </r>
    <r>
      <rPr>
        <rFont val="Arial"/>
        <charset val="204"/>
        <family val="2"/>
        <color rgb="00FF0000"/>
        <sz val="8"/>
      </rPr>
      <t xml:space="preserve">самовосстанавливающимися</t>
    </r>
    <r>
      <rPr>
        <rFont val="Arial"/>
        <charset val="204"/>
        <family val="2"/>
        <sz val="8"/>
      </rPr>
      <t xml:space="preserve"> </t>
    </r>
    <r>
      <rPr>
        <rFont val="Arial"/>
        <charset val="204"/>
        <family val="2"/>
        <color rgb="00FF0000"/>
        <sz val="8"/>
      </rPr>
      <t xml:space="preserve">предохранителями</t>
    </r>
    <r>
      <rPr>
        <rFont val="Arial"/>
        <charset val="204"/>
        <family val="2"/>
        <sz val="8"/>
      </rPr>
      <t xml:space="preserve"> и </t>
    </r>
    <r>
      <rPr>
        <rFont val="Arial"/>
        <charset val="204"/>
        <family val="2"/>
        <b val="true"/>
        <sz val="8"/>
      </rPr>
      <t xml:space="preserve">индикаторами</t>
    </r>
    <r>
      <rPr>
        <rFont val="Arial"/>
        <charset val="204"/>
        <family val="2"/>
        <sz val="8"/>
      </rPr>
      <t xml:space="preserve"> работы. Лёгкость монтажа / демонтажа. Удобные входы для подключения камер. Металлический корпус с замком. Кабель для подключения к сети в комплекте. </t>
    </r>
    <r>
      <rPr>
        <rFont val="Arial"/>
        <charset val="204"/>
        <family val="2"/>
        <b val="true"/>
        <sz val="8"/>
      </rPr>
      <t xml:space="preserve">Широкий диапазон входного напряжения</t>
    </r>
    <r>
      <rPr>
        <rFont val="Arial"/>
        <charset val="204"/>
        <family val="2"/>
        <sz val="8"/>
      </rPr>
      <t xml:space="preserve"> 100 ~240В. </t>
    </r>
    <r>
      <rPr>
        <rFont val="Arial"/>
        <charset val="204"/>
        <family val="2"/>
        <b val="true"/>
        <sz val="8"/>
      </rPr>
      <t xml:space="preserve">Защита от перегрузок по напряжению, по току, от короткого замыкания</t>
    </r>
    <r>
      <rPr>
        <rFont val="Arial"/>
        <charset val="204"/>
        <family val="2"/>
        <sz val="8"/>
      </rPr>
      <t xml:space="preserve">.
</t>
    </r>
    <r>
      <rPr>
        <rFont val="Arial"/>
        <charset val="204"/>
        <family val="2"/>
        <sz val="8"/>
        <u val="single"/>
      </rPr>
      <t xml:space="preserve">Может быть подключено 
</t>
    </r>
    <r>
      <rPr>
        <rFont val="Arial"/>
        <charset val="204"/>
        <family val="2"/>
        <sz val="8"/>
      </rPr>
      <t xml:space="preserve">- до 50 внутренних видеокамер (потребление каждой до 100мА)
- до 15 уличных видеокамер (потребление каждой до 300мА)</t>
    </r>
  </si>
  <si>
    <t>PV-DC10A+ </t>
  </si>
  <si>
    <r>
      <t xml:space="preserve">     Профессиональный</t>
    </r>
    <r>
      <rPr>
        <rFont val="Arial"/>
        <charset val="204"/>
        <family val="2"/>
        <sz val="8"/>
      </rPr>
      <t xml:space="preserve"> Блок питания </t>
    </r>
    <r>
      <rPr>
        <rFont val="Arial"/>
        <charset val="204"/>
        <family val="2"/>
        <b val="true"/>
        <color rgb="00FF0000"/>
        <sz val="8"/>
      </rPr>
      <t xml:space="preserve">12 Вольт 10 Ампер</t>
    </r>
    <r>
      <rPr>
        <rFont val="Arial"/>
        <charset val="204"/>
        <family val="2"/>
        <sz val="8"/>
      </rPr>
      <t xml:space="preserve">. Конструкция блока питания позволяет устанавливать </t>
    </r>
    <r>
      <rPr>
        <rFont val="Arial"/>
        <charset val="204"/>
        <family val="2"/>
        <b val="true"/>
        <sz val="8"/>
      </rPr>
      <t xml:space="preserve">2 аккумулятора</t>
    </r>
    <r>
      <rPr>
        <rFont val="Arial"/>
        <charset val="204"/>
        <family val="2"/>
        <sz val="8"/>
      </rPr>
      <t xml:space="preserve">, которые обеспечат питание системы 12В в случае перебоев с питанием от сети 220В. </t>
    </r>
    <r>
      <rPr>
        <rFont val="Arial"/>
        <charset val="204"/>
        <family val="2"/>
        <b val="true"/>
        <sz val="8"/>
      </rPr>
      <t xml:space="preserve">18 независимых выходов</t>
    </r>
    <r>
      <rPr>
        <rFont val="Arial"/>
        <charset val="204"/>
        <family val="2"/>
        <sz val="8"/>
      </rPr>
      <t xml:space="preserve"> с индивидуальными </t>
    </r>
    <r>
      <rPr>
        <rFont val="Arial"/>
        <charset val="204"/>
        <family val="2"/>
        <color rgb="00FF0000"/>
        <sz val="8"/>
      </rPr>
      <t xml:space="preserve">самовосстанавливающимися предохранителями </t>
    </r>
    <r>
      <rPr>
        <rFont val="Arial"/>
        <charset val="204"/>
        <family val="2"/>
        <sz val="8"/>
      </rPr>
      <t xml:space="preserve">и </t>
    </r>
    <r>
      <rPr>
        <rFont val="Arial"/>
        <charset val="204"/>
        <family val="2"/>
        <b val="true"/>
        <sz val="8"/>
      </rPr>
      <t xml:space="preserve">индикаторами</t>
    </r>
    <r>
      <rPr>
        <rFont val="Arial"/>
        <charset val="204"/>
        <family val="2"/>
        <sz val="8"/>
      </rPr>
      <t xml:space="preserve"> работы. Легкость монтажа / демонтажа. Удобные входы для подключения камер. Металлический корпус с замком. Кабель для подключения к сети в комплекте. </t>
    </r>
    <r>
      <rPr>
        <rFont val="Arial"/>
        <charset val="204"/>
        <family val="2"/>
        <b val="true"/>
        <sz val="8"/>
      </rPr>
      <t xml:space="preserve">Широкий диапазон входного напряжения</t>
    </r>
    <r>
      <rPr>
        <rFont val="Arial"/>
        <charset val="204"/>
        <family val="2"/>
        <sz val="8"/>
      </rPr>
      <t xml:space="preserve"> 100 ~240В. Возможность регулировки выходного напряжения от 12В до 13 В.  </t>
    </r>
    <r>
      <rPr>
        <rFont val="Arial"/>
        <charset val="204"/>
        <family val="2"/>
        <b val="true"/>
        <sz val="8"/>
      </rPr>
      <t xml:space="preserve">Защита от перегрузок по напряжению, по току, от короткого замыкания</t>
    </r>
    <r>
      <rPr>
        <rFont val="Arial"/>
        <charset val="204"/>
        <family val="2"/>
        <sz val="8"/>
      </rPr>
      <t xml:space="preserve">.
</t>
    </r>
    <r>
      <rPr>
        <rFont val="Arial"/>
        <charset val="204"/>
        <family val="2"/>
        <sz val="8"/>
        <u val="single"/>
      </rPr>
      <t xml:space="preserve">Может быть подключено 
</t>
    </r>
    <r>
      <rPr>
        <rFont val="Arial"/>
        <charset val="204"/>
        <family val="2"/>
        <sz val="8"/>
      </rPr>
      <t xml:space="preserve">- до 100 внутренних видеокамер (потребление каждой до 100мА)
- до 30 уличных видеокамер (потребление каждой до 300мА)</t>
    </r>
  </si>
  <si>
    <t>PV-AC3А</t>
  </si>
  <si>
    <r>
      <t xml:space="preserve">     Блок питания </t>
    </r>
    <r>
      <rPr>
        <rFont val="Arial"/>
        <charset val="204"/>
        <family val="2"/>
        <b val="true"/>
        <color rgb="00FF0000"/>
        <sz val="8"/>
      </rPr>
      <t xml:space="preserve">24 Вольта 3 Ампера</t>
    </r>
    <r>
      <rPr>
        <rFont val="Arial"/>
        <charset val="204"/>
        <family val="2"/>
        <b val="true"/>
        <sz val="8"/>
      </rPr>
      <t xml:space="preserve">.
</t>
    </r>
    <r>
      <rPr>
        <rFont val="Arial"/>
        <charset val="204"/>
        <family val="2"/>
        <sz val="8"/>
      </rPr>
      <t xml:space="preserve">
Выходное напряжение: переменное 24 Вольта
Выходной ток: максимальная нагрузка 3 Ампера
Используется для питания далеко расположенных камер DC12 Вольт c помощью Трансивера-преобразователя PV-3001D
Блок питания подходит к Купольным поворотным камерам, рассчитанным на напряжение AC24V
Позволяет питать видеокамеры, расчитанные на AC24 Вольта на большом расстоянии.</t>
    </r>
  </si>
  <si>
    <t>ПРОФЕССИОНАЛЬНОЕ ТЕСТОВОЕ ОБОРУДОВАНИЕ</t>
  </si>
  <si>
    <t>PV-Link IPCAM TESTER</t>
  </si>
  <si>
    <t>Тестер для Onvif IP камер PV-Link IPCAM TESTER является незаменимым средством настройки и диагностики IP камер в системах видеонаблюдения. Используя прямое подключение к IP камере через стандартный разъем RJ-45, данный тестер может получать видеосигнал и затем транслировать его по собственной Wi-Fi сети на мобильный телефон или планшет, обладающий соответствующим приложением. Простота подключения и инициализации камеры позволяют за рекордно короткий срок провести диагностику системы видеонаблюдения любых размеров и разветвленности. Кроме того, PV-Link IPCAM TESTER облегчает первоначальную настройку и пусконаладку подобных систем в части установки секторов обзора и фокусировки IP камер, особенно в тех случаях, когда сами камеры размещены в труднодоступных местах.
 Благодаря наличию приложения для наиболее популярных на сегодняшний день мобильных операционных систем - Android и iOS - этот тестер позволяет подключиться к IP камере практически с любого телефона и планшета, существующего на сегодняшний день. PV-Link IPCAM TESTER обладает встроенным аккумулятором емкостью 1800 мАч, что обеспечивает ему 4 часа автономной работы или 10 часов в режиме ожидания. При этом, в случае необходимости PV-Link IPCAM TESTER может подзарядить мобильный телефон или планшет через стандартный порт USB, а наглядный светодиодный индикатор уровня оставшегося заряда поможет определить, как скоро устройство потребует новой зарядки.</t>
  </si>
  <si>
    <t>ТОО "НОВИКАМ"  </t>
  </si>
  <si>
    <t>ПРОФЕССИОНАЛЬНЫЕ СЕТЕВЫЕ NAS НАКОПИТЕЛИ ДЛЯ СИСТЕМ ВИДЕОНАБЛЮДЕНИЯ</t>
  </si>
  <si>
    <t>сетевое хранилище данных на два жестких диска , ориентированное на сегмент SOHO. Максимальный объем хранения составляет 20 ТБ. Оснащенный процессором AMCC 0.8 ГГц и 512 МБ оперативной памяти DDR3, этот NAS является отличным выбором для тех, кто ищет надежное и недорогое устройство хранения. 
Он может похвастаться множеством полезных функций своих собратьев, таких как возможность организации RAID 0/1 и JBOD , встроенный сервер FTP и клиент BitTorrent, поддержка удаленного управления и проигрывания данных мультимедиа через T-OnTheGo™. 
В комплекте идетподробная инструкция от компании NOVIcam по подключению  накопителя к регистратором линкейка NOVIcam PRO и его настройке.</t>
  </si>
  <si>
    <t>N2310V1</t>
  </si>
  <si>
    <t>512MB DDR3,  2 x SATA для внутренних жестких дисков, USB 2.0 принимающий порт x1 (на задней панели x1)
USB 3.0 принимающий порт x1 (на передней панели x1),  RAID 0, 1 и JBOD, горячая замена.</t>
  </si>
  <si>
    <t>Это сетевое хранилище данных с отсеками для четырех жестких дисков с интерфейсом SATA. Максимальная емкость хранения составляет 40 ТБ.
NAS построен на процессоре Intel® Atom™ SoC CE5335 с тактовой частотой 1.6 ГГц и включает 2 ГБ оперативной памяти DDR3.
Наклпитель позволяет организовать жесткие диски в различные режимы RAID - 0/1/5/6/10 и JBOD, также поддерживается одновременная организация нескольких RAID-массивов в одном устройстве. NAS обладает гигабитным Ethernet-контроллером, портами USB 2.0 и USB 3.0 и выходами HDMI и S/PDIF.
В основе  - операционная система ThecusOS 6. Устройство может использоваться в качестве принт-сервера, медиа-центра или сервера FTP.
В комплекте идетподробная инструкция от компании NOVIcam по подключению  накопителя к регистратором линкейка NOVIcam PRO и его настройке.</t>
  </si>
  <si>
    <t>N4560V1</t>
  </si>
  <si>
    <t>2GB DDR3,  4 x SATA для внутренних жестких дисков, USB 2.0 принимающий порт x2 (на задней панели x2)
USB 3.0 принимающий порт x1 (на передней панели x1),  RAID 0, 1, 5, 6, 10 и JBOD, Multiple RAID, горячая замена.</t>
  </si>
  <si>
    <t>ПРОФЕССИОНАЛЬНЫЕ НАКОПИТЕЛИ ДЛЯ СИСТЕМ ВИДЕОНАБЛЮДЕНИЯ</t>
  </si>
  <si>
    <r>
      <t xml:space="preserve">   Накопители </t>
    </r>
    <r>
      <rPr>
        <rFont val="Arial"/>
        <charset val="204"/>
        <family val="2"/>
        <b val="true"/>
        <sz val="10"/>
      </rPr>
      <t xml:space="preserve">WD Purple</t>
    </r>
    <r>
      <rPr>
        <rFont val="Arial"/>
        <charset val="204"/>
        <family val="2"/>
        <sz val="10"/>
      </rPr>
      <t xml:space="preserve"> созданы для </t>
    </r>
    <r>
      <rPr>
        <rFont val="Arial"/>
        <charset val="204"/>
        <family val="2"/>
        <b val="true"/>
        <sz val="10"/>
      </rPr>
      <t xml:space="preserve">круглосуточной</t>
    </r>
    <r>
      <rPr>
        <rFont val="Arial"/>
        <charset val="204"/>
        <family val="2"/>
        <sz val="10"/>
      </rPr>
      <t xml:space="preserve"> работы в системах наблюдения с 32 или менее камерами высокой четкости и 8 или менее жесткими дисками.
Уникальная технология </t>
    </r>
    <r>
      <rPr>
        <rFont val="Arial"/>
        <charset val="204"/>
        <family val="2"/>
        <b val="true"/>
        <sz val="10"/>
      </rPr>
      <t xml:space="preserve">AllFrame </t>
    </r>
    <r>
      <rPr>
        <rFont val="Arial"/>
        <charset val="204"/>
        <family val="2"/>
        <sz val="10"/>
      </rPr>
      <t xml:space="preserve">работает с набором команд обработки потоковых данных протокола ATA, </t>
    </r>
    <r>
      <rPr>
        <rFont val="Arial"/>
        <charset val="204"/>
        <family val="2"/>
        <b val="true"/>
        <sz val="10"/>
      </rPr>
      <t xml:space="preserve">уменьшая число ошибок</t>
    </r>
    <r>
      <rPr>
        <rFont val="Arial"/>
        <charset val="204"/>
        <family val="2"/>
        <sz val="10"/>
      </rPr>
      <t xml:space="preserve">, вызывающих распад изображения и перебои в записи, которые возникают при использовании в системах безопасности обычных накопителей для компьютеров.
</t>
    </r>
    <r>
      <rPr>
        <rFont val="Arial"/>
        <charset val="204"/>
        <family val="2"/>
        <b val="true"/>
        <sz val="10"/>
      </rPr>
      <t xml:space="preserve">Преимущества профессиональных накопителей WD Purple:
</t>
    </r>
    <r>
      <rPr>
        <rFont val="Arial"/>
        <charset val="204"/>
        <family val="2"/>
        <sz val="10"/>
      </rPr>
      <t xml:space="preserve"> - предназначены для </t>
    </r>
    <r>
      <rPr>
        <rFont val="Arial"/>
        <charset val="204"/>
        <family val="2"/>
        <b val="true"/>
        <sz val="10"/>
      </rPr>
      <t xml:space="preserve">круглосуточной</t>
    </r>
    <r>
      <rPr>
        <rFont val="Arial"/>
        <charset val="204"/>
        <family val="2"/>
        <sz val="10"/>
      </rPr>
      <t xml:space="preserve"> работы в</t>
    </r>
    <r>
      <rPr>
        <rFont val="Arial"/>
        <charset val="204"/>
        <family val="2"/>
        <b val="true"/>
        <sz val="10"/>
      </rPr>
      <t xml:space="preserve"> суровых условиях</t>
    </r>
    <r>
      <rPr>
        <rFont val="Arial"/>
        <charset val="204"/>
        <family val="2"/>
        <sz val="10"/>
      </rPr>
      <t xml:space="preserve"> систем HD видеонаблюдения
 - рассчитаны на функционирование в условиях </t>
    </r>
    <r>
      <rPr>
        <rFont val="Arial"/>
        <charset val="204"/>
        <family val="2"/>
        <b val="true"/>
        <sz val="10"/>
      </rPr>
      <t xml:space="preserve">сильной вибрации</t>
    </r>
    <r>
      <rPr>
        <rFont val="Arial"/>
        <charset val="204"/>
        <family val="2"/>
        <sz val="10"/>
      </rPr>
      <t xml:space="preserve"> и больших </t>
    </r>
    <r>
      <rPr>
        <rFont val="Arial"/>
        <charset val="204"/>
        <family val="2"/>
        <b val="true"/>
        <sz val="10"/>
      </rPr>
      <t xml:space="preserve">перепадов температур
</t>
    </r>
    <r>
      <rPr>
        <rFont val="Arial"/>
        <charset val="204"/>
        <family val="2"/>
        <sz val="10"/>
      </rPr>
      <t xml:space="preserve"> - проверены на </t>
    </r>
    <r>
      <rPr>
        <rFont val="Arial"/>
        <charset val="204"/>
        <family val="2"/>
        <b val="true"/>
        <sz val="10"/>
      </rPr>
      <t xml:space="preserve">совместимость</t>
    </r>
    <r>
      <rPr>
        <rFont val="Arial"/>
        <charset val="204"/>
        <family val="2"/>
        <sz val="10"/>
      </rPr>
      <t xml:space="preserve"> с широким спектром систем безопасности
 - технология</t>
    </r>
    <r>
      <rPr>
        <rFont val="Arial"/>
        <charset val="204"/>
        <family val="2"/>
        <b val="true"/>
        <sz val="10"/>
      </rPr>
      <t xml:space="preserve"> AllFrame</t>
    </r>
    <r>
      <rPr>
        <rFont val="Arial"/>
        <charset val="204"/>
        <family val="2"/>
        <sz val="10"/>
      </rPr>
      <t xml:space="preserve"> уменьшает потери кадров, улучшает воспроизведение, увеличивает число поддерживаемых дисковых отсеков и уменьшает число перебоев в записи
 - созданы с расчетом на </t>
    </r>
    <r>
      <rPr>
        <rFont val="Arial"/>
        <charset val="204"/>
        <family val="2"/>
        <b val="true"/>
        <sz val="10"/>
      </rPr>
      <t xml:space="preserve">совместимость</t>
    </r>
    <r>
      <rPr>
        <rFont val="Arial"/>
        <charset val="204"/>
        <family val="2"/>
        <sz val="10"/>
      </rPr>
      <t xml:space="preserve"> с изделиями </t>
    </r>
    <r>
      <rPr>
        <rFont val="Arial"/>
        <charset val="204"/>
        <family val="2"/>
        <b val="true"/>
        <sz val="10"/>
      </rPr>
      <t xml:space="preserve">ведущих производителей</t>
    </r>
    <r>
      <rPr>
        <rFont val="Arial"/>
        <charset val="204"/>
        <family val="2"/>
        <sz val="10"/>
      </rPr>
      <t xml:space="preserve"> корпусов и чипсетов
 - оптимизированы для работы с</t>
    </r>
    <r>
      <rPr>
        <rFont val="Arial"/>
        <charset val="204"/>
        <family val="2"/>
        <b val="true"/>
        <sz val="10"/>
      </rPr>
      <t xml:space="preserve"> 32</t>
    </r>
    <r>
      <rPr>
        <rFont val="Arial"/>
        <charset val="204"/>
        <family val="2"/>
        <sz val="10"/>
      </rPr>
      <t xml:space="preserve"> или менее </t>
    </r>
    <r>
      <rPr>
        <rFont val="Arial"/>
        <charset val="204"/>
        <family val="2"/>
        <b val="true"/>
        <sz val="10"/>
      </rPr>
      <t xml:space="preserve">видеокамерами высокой четкости
</t>
    </r>
    <r>
      <rPr>
        <rFont val="Arial"/>
        <charset val="204"/>
        <family val="2"/>
        <sz val="10"/>
      </rPr>
      <t xml:space="preserve"> - </t>
    </r>
    <r>
      <rPr>
        <rFont val="Arial"/>
        <charset val="204"/>
        <family val="2"/>
        <b val="true"/>
        <sz val="10"/>
      </rPr>
      <t xml:space="preserve">малое энергопотребление</t>
    </r>
  </si>
  <si>
    <t>WD10PURX</t>
  </si>
  <si>
    <r>
      <t xml:space="preserve">Профессиональный накопитель для систем видеогнаблюдения  WD Purple емкостью</t>
    </r>
    <r>
      <rPr>
        <rFont val="Arial"/>
        <charset val="204"/>
        <family val="2"/>
        <b val="true"/>
        <sz val="10"/>
      </rPr>
      <t xml:space="preserve"> 1 Тб</t>
    </r>
  </si>
  <si>
    <t>WD20PURX</t>
  </si>
  <si>
    <r>
      <t xml:space="preserve">Профессиональный накопитель для систем видеогнаблюдения  WD Purple емкостью </t>
    </r>
    <r>
      <rPr>
        <rFont val="Arial"/>
        <charset val="204"/>
        <family val="2"/>
        <b val="true"/>
        <sz val="10"/>
      </rPr>
      <t xml:space="preserve">2 Тб</t>
    </r>
  </si>
  <si>
    <t>WD30PURX</t>
  </si>
  <si>
    <r>
      <t xml:space="preserve">Профессиональный накопитель для систем видеогнаблюдения  WD Purple емкостью </t>
    </r>
    <r>
      <rPr>
        <rFont val="Arial"/>
        <charset val="204"/>
        <family val="2"/>
        <b val="true"/>
        <sz val="10"/>
      </rPr>
      <t xml:space="preserve">3 Тб</t>
    </r>
  </si>
  <si>
    <t>WD40PURX</t>
  </si>
  <si>
    <r>
      <t xml:space="preserve">Профессиональный накопитель для систем видеонаблюдения  WD Purple емкостью </t>
    </r>
    <r>
      <rPr>
        <rFont val="Arial"/>
        <charset val="204"/>
        <family val="2"/>
        <b val="true"/>
        <sz val="10"/>
      </rPr>
      <t xml:space="preserve">4 Тб</t>
    </r>
  </si>
  <si>
    <t>WD60PURX</t>
  </si>
  <si>
    <r>
      <t xml:space="preserve">Профессиональный накопитель для систем видеонаблюдения  WD Purple емкостью 6</t>
    </r>
    <r>
      <rPr>
        <rFont val="Arial"/>
        <charset val="204"/>
        <family val="2"/>
        <b val="true"/>
        <sz val="10"/>
      </rPr>
      <t xml:space="preserve"> Тб</t>
    </r>
  </si>
</sst>
</file>

<file path=xl/styles.xml><?xml version="1.0" encoding="utf-8"?>
<styleSheet xmlns="http://schemas.openxmlformats.org/spreadsheetml/2006/main">
  <numFmts count="9">
    <numFmt formatCode="GENERAL" numFmtId="164"/>
    <numFmt formatCode="0%" numFmtId="165"/>
    <numFmt formatCode="_-* #,##0.00_р_._-;\-* #,##0.00_р_._-;_-* \-??_р_._-;_-@_-" numFmtId="166"/>
    <numFmt formatCode="#,##0\ [$KZT]" numFmtId="167"/>
    <numFmt formatCode="#,##0;[RED]#,##0" numFmtId="168"/>
    <numFmt formatCode="#,##0.00&quot;р.&quot;;[RED]#,##0.00&quot;р.&quot;" numFmtId="169"/>
    <numFmt formatCode="@" numFmtId="170"/>
    <numFmt formatCode="0.00" numFmtId="171"/>
    <numFmt formatCode="#,##0&quot;р.&quot;" numFmtId="172"/>
  </numFmts>
  <fonts count="88">
    <font>
      <name val="Calibri"/>
      <charset val="204"/>
      <family val="2"/>
      <color rgb="00000000"/>
      <sz val="11"/>
    </font>
    <font>
      <name val="Arial"/>
      <charset val="204"/>
      <family val="0"/>
      <sz val="10"/>
    </font>
    <font>
      <name val="Arial"/>
      <charset val="204"/>
      <family val="0"/>
      <sz val="10"/>
    </font>
    <font>
      <name val="Arial"/>
      <charset val="204"/>
      <family val="0"/>
      <sz val="10"/>
    </font>
    <font>
      <name val="Calibri"/>
      <charset val="1"/>
      <family val="2"/>
      <color rgb="00000000"/>
      <sz val="11"/>
    </font>
    <font>
      <name val="Arial"/>
      <charset val="204"/>
      <family val="2"/>
      <sz val="8"/>
    </font>
    <font>
      <name val="Arial"/>
      <charset val="1"/>
      <family val="2"/>
      <sz val="10"/>
    </font>
    <font>
      <name val="Calibri"/>
      <charset val="204"/>
      <family val="2"/>
      <sz val="11"/>
    </font>
    <font>
      <name val="Arial"/>
      <charset val="204"/>
      <family val="2"/>
      <color rgb="00FF660A"/>
      <sz val="18"/>
    </font>
    <font>
      <name val="Arial"/>
      <charset val="204"/>
      <family val="2"/>
      <color rgb="00FFFFFF"/>
      <sz val="18"/>
    </font>
    <font>
      <name val="Arial"/>
      <charset val="204"/>
      <family val="2"/>
      <b val="true"/>
      <color rgb="00FFFFFF"/>
      <sz val="14"/>
    </font>
    <font>
      <name val="Arial"/>
      <charset val="204"/>
      <family val="2"/>
      <sz val="10"/>
    </font>
    <font>
      <name val="Arial"/>
      <charset val="204"/>
      <family val="2"/>
      <color rgb="00000000"/>
      <sz val="11"/>
    </font>
    <font>
      <name val="Arial"/>
      <charset val="204"/>
      <family val="2"/>
      <b val="true"/>
      <color rgb="00333399"/>
      <sz val="11"/>
    </font>
    <font>
      <name val="Arial"/>
      <charset val="204"/>
      <family val="2"/>
      <b val="true"/>
      <sz val="11"/>
    </font>
    <font>
      <name val="Arial"/>
      <charset val="204"/>
      <family val="2"/>
      <b val="true"/>
      <i val="true"/>
      <color rgb="00FFFFFF"/>
      <sz val="16"/>
    </font>
    <font>
      <name val="Arial"/>
      <charset val="204"/>
      <family val="2"/>
      <b val="true"/>
      <color rgb="00FFFFFF"/>
      <sz val="18"/>
    </font>
    <font>
      <name val="Arial"/>
      <charset val="204"/>
      <family val="2"/>
      <b val="true"/>
      <i val="true"/>
      <sz val="16"/>
    </font>
    <font>
      <name val="Arial"/>
      <charset val="204"/>
      <family val="2"/>
      <color rgb="00800000"/>
      <sz val="10"/>
    </font>
    <font>
      <name val="Arial"/>
      <charset val="204"/>
      <family val="2"/>
      <b val="true"/>
      <color rgb="00FF0000"/>
      <sz val="16"/>
    </font>
    <font>
      <name val="Arial"/>
      <charset val="204"/>
      <family val="2"/>
      <b val="true"/>
      <sz val="14"/>
    </font>
    <font>
      <name val="Arial"/>
      <charset val="204"/>
      <family val="2"/>
      <b val="true"/>
      <sz val="12"/>
    </font>
    <font>
      <name val="Arial"/>
      <charset val="204"/>
      <family val="2"/>
      <b val="true"/>
      <color rgb="00FF0000"/>
      <sz val="12"/>
    </font>
    <font>
      <name val="Arial"/>
      <charset val="204"/>
      <family val="2"/>
      <sz val="12"/>
    </font>
    <font>
      <name val="Arial"/>
      <charset val="204"/>
      <family val="2"/>
      <color rgb="00FF0000"/>
      <sz val="12"/>
    </font>
    <font>
      <name val="Calibri"/>
      <charset val="204"/>
      <family val="2"/>
      <color rgb="00FFFFFF"/>
      <sz val="12"/>
    </font>
    <font>
      <name val="Arial"/>
      <charset val="204"/>
      <family val="2"/>
      <color rgb="00E46C0A"/>
      <sz val="18"/>
    </font>
    <font>
      <name val="Arial"/>
      <charset val="204"/>
      <family val="2"/>
      <sz val="11"/>
    </font>
    <font>
      <name val="Arial"/>
      <charset val="204"/>
      <family val="2"/>
      <sz val="14"/>
    </font>
    <font>
      <name val="Calibri"/>
      <charset val="204"/>
      <family val="2"/>
      <sz val="10"/>
    </font>
    <font>
      <name val="Arial"/>
      <charset val="204"/>
      <family val="2"/>
      <color rgb="00FF0000"/>
      <sz val="10"/>
    </font>
    <font>
      <name val="Arial"/>
      <charset val="204"/>
      <family val="2"/>
      <b val="true"/>
      <color rgb="00FF0000"/>
      <sz val="8"/>
    </font>
    <font>
      <name val="Arial"/>
      <charset val="204"/>
      <family val="2"/>
      <b val="true"/>
      <sz val="10"/>
    </font>
    <font>
      <name val="Arial"/>
      <charset val="204"/>
      <family val="2"/>
      <sz val="9"/>
    </font>
    <font>
      <name val="Calibri"/>
      <charset val="204"/>
      <family val="2"/>
      <color rgb="00FDEADA"/>
      <sz val="11"/>
    </font>
    <font>
      <name val="Calibri"/>
      <charset val="204"/>
      <family val="2"/>
      <color rgb="00E46C0A"/>
      <sz val="12"/>
    </font>
    <font>
      <name val="Calibri"/>
      <charset val="204"/>
      <family val="2"/>
      <b val="true"/>
      <color rgb="00FFFFFF"/>
      <sz val="12"/>
    </font>
    <font>
      <name val="Arial"/>
      <charset val="204"/>
      <family val="2"/>
      <b val="true"/>
      <i val="true"/>
      <sz val="14"/>
    </font>
    <font>
      <name val="Arial"/>
      <charset val="204"/>
      <family val="2"/>
      <i val="true"/>
      <sz val="11"/>
    </font>
    <font>
      <name val="Calibri"/>
      <charset val="1"/>
      <family val="2"/>
      <sz val="10"/>
    </font>
    <font>
      <name val="Arial"/>
      <charset val="204"/>
      <family val="2"/>
      <b val="true"/>
      <sz val="8"/>
    </font>
    <font>
      <name val="Arial"/>
      <charset val="204"/>
      <family val="2"/>
      <color rgb="00FF0000"/>
      <sz val="8"/>
    </font>
    <font>
      <name val="Arial"/>
      <charset val="204"/>
      <family val="2"/>
      <b val="true"/>
      <color rgb="00FF0000"/>
      <sz val="10"/>
    </font>
    <font>
      <name val="Calibri"/>
      <charset val="1"/>
      <family val="2"/>
      <color rgb="00000000"/>
      <sz val="10"/>
    </font>
    <font>
      <name val="Arial"/>
      <charset val="204"/>
      <family val="2"/>
      <color rgb="00FF6600"/>
      <sz val="8"/>
    </font>
    <font>
      <name val="Arial"/>
      <charset val="204"/>
      <family val="2"/>
      <b val="true"/>
      <color rgb="00FF6600"/>
      <sz val="8"/>
    </font>
    <font>
      <name val="Arial"/>
      <charset val="204"/>
      <family val="2"/>
      <b val="true"/>
      <sz val="9"/>
    </font>
    <font>
      <name val="Arial"/>
      <charset val="204"/>
      <family val="2"/>
      <color rgb="00FF6600"/>
      <sz val="10"/>
    </font>
    <font>
      <name val="Arial"/>
      <charset val="204"/>
      <family val="2"/>
      <color rgb="00000000"/>
      <sz val="9"/>
    </font>
    <font>
      <name val="Calibri"/>
      <charset val="204"/>
      <family val="2"/>
      <color rgb="00FF0000"/>
      <sz val="10"/>
    </font>
    <font>
      <name val="Arial"/>
      <charset val="204"/>
      <family val="2"/>
      <color rgb="00000000"/>
      <sz val="10"/>
    </font>
    <font>
      <name val="Arial"/>
      <charset val="204"/>
      <family val="2"/>
      <color rgb="00FF0000"/>
      <sz val="11"/>
    </font>
    <font>
      <name val="Calibri"/>
      <charset val="204"/>
      <family val="2"/>
      <sz val="12"/>
    </font>
    <font>
      <name val="Arial"/>
      <charset val="204"/>
      <family val="2"/>
      <b val="true"/>
      <sz val="10"/>
      <u val="single"/>
    </font>
    <font>
      <name val="Arial"/>
      <charset val="204"/>
      <family val="2"/>
      <sz val="10"/>
      <u val="single"/>
    </font>
    <font>
      <name val="Arial"/>
      <charset val="204"/>
      <family val="2"/>
      <b val="true"/>
      <i val="true"/>
      <color rgb="00FFFFFF"/>
      <sz val="14"/>
    </font>
    <font>
      <name val="Arial"/>
      <charset val="204"/>
      <family val="2"/>
      <i val="true"/>
      <sz val="14"/>
    </font>
    <font>
      <name val="Arial"/>
      <charset val="204"/>
      <family val="2"/>
      <i val="true"/>
      <color rgb="00333333"/>
      <sz val="16"/>
    </font>
    <font>
      <name val="Arial"/>
      <charset val="204"/>
      <family val="2"/>
      <i val="true"/>
      <sz val="16"/>
    </font>
    <font>
      <name val="Arial"/>
      <charset val="204"/>
      <family val="2"/>
      <b val="true"/>
      <color rgb="00FFFFFF"/>
      <sz val="16"/>
    </font>
    <font>
      <name val="Arial"/>
      <charset val="204"/>
      <family val="2"/>
      <sz val="16"/>
    </font>
    <font>
      <name val="Arial"/>
      <charset val="204"/>
      <family val="2"/>
      <b val="true"/>
      <color rgb="00808080"/>
      <sz val="11"/>
    </font>
    <font>
      <name val="Arial"/>
      <charset val="204"/>
      <family val="2"/>
      <b val="true"/>
      <color rgb="0000B050"/>
      <sz val="10"/>
    </font>
    <font>
      <name val="Arial"/>
      <charset val="204"/>
      <family val="2"/>
      <color rgb="00808080"/>
      <sz val="10"/>
    </font>
    <font>
      <name val="Arial"/>
      <charset val="204"/>
      <family val="2"/>
      <color rgb="00FFFFFF"/>
      <sz val="10"/>
    </font>
    <font>
      <name val="Arial"/>
      <charset val="204"/>
      <family val="2"/>
      <color rgb="00808080"/>
      <sz val="9"/>
    </font>
    <font>
      <name val="Calibri"/>
      <charset val="204"/>
      <family val="2"/>
      <color rgb="00FFFFFF"/>
      <sz val="11"/>
    </font>
    <font>
      <name val="Arial"/>
      <charset val="204"/>
      <family val="2"/>
      <color rgb="00FFFFFF"/>
      <sz val="14"/>
    </font>
    <font>
      <name val="Arial"/>
      <charset val="204"/>
      <family val="2"/>
      <color rgb="00FFFFFF"/>
      <sz val="11"/>
    </font>
    <font>
      <name val="Arial"/>
      <charset val="204"/>
      <family val="2"/>
      <b val="true"/>
      <color rgb="00000000"/>
      <sz val="11"/>
    </font>
    <font>
      <name val="Arial"/>
      <charset val="204"/>
      <family val="2"/>
      <i val="true"/>
      <color rgb="00000000"/>
      <sz val="11"/>
    </font>
    <font>
      <name val="Arial"/>
      <charset val="204"/>
      <family val="2"/>
      <color rgb="00FFFFFF"/>
      <sz val="8"/>
    </font>
    <font>
      <name val="Arial"/>
      <charset val="204"/>
      <family val="2"/>
      <b val="true"/>
      <i val="true"/>
      <color rgb="00000000"/>
      <sz val="16"/>
    </font>
    <font>
      <name val="Arial"/>
      <charset val="204"/>
      <family val="2"/>
      <color rgb="0000B0F0"/>
      <sz val="18"/>
    </font>
    <font>
      <name val="Arial"/>
      <charset val="204"/>
      <family val="2"/>
      <i val="true"/>
      <color rgb="00000000"/>
      <sz val="16"/>
    </font>
    <font>
      <name val="Arial"/>
      <charset val="204"/>
      <family val="2"/>
      <b val="true"/>
      <color rgb="00FFFFFF"/>
      <sz val="12"/>
    </font>
    <font>
      <name val="Arial"/>
      <charset val="204"/>
      <family val="2"/>
      <b val="true"/>
      <color rgb="00FFFFFF"/>
      <sz val="12"/>
      <u val="single"/>
    </font>
    <font>
      <name val="Arial"/>
      <charset val="204"/>
      <family val="2"/>
      <color rgb="00000000"/>
      <sz val="16"/>
    </font>
    <font>
      <name val="Arial"/>
      <charset val="204"/>
      <family val="2"/>
      <sz val="8"/>
      <u val="single"/>
    </font>
    <font>
      <name val="Calibri"/>
      <charset val="204"/>
      <family val="2"/>
      <color rgb="0000B050"/>
      <sz val="11"/>
    </font>
    <font>
      <name val="Arial"/>
      <charset val="204"/>
      <family val="2"/>
      <i val="true"/>
      <sz val="8"/>
    </font>
    <font>
      <name val="Arial"/>
      <charset val="204"/>
      <family val="2"/>
      <sz val="7"/>
    </font>
    <font>
      <name val="Arial"/>
      <charset val="204"/>
      <family val="2"/>
      <b val="true"/>
      <color rgb="00FF0000"/>
      <sz val="7"/>
    </font>
    <font>
      <name val="Arial"/>
      <charset val="204"/>
      <family val="2"/>
      <i val="true"/>
      <sz val="7"/>
    </font>
    <font>
      <name val="Arial Cyr"/>
      <charset val="204"/>
      <family val="2"/>
      <sz val="8"/>
    </font>
    <font>
      <name val="Arial"/>
      <charset val="204"/>
      <family val="2"/>
      <b val="true"/>
      <color rgb="00008000"/>
      <sz val="8"/>
    </font>
    <font>
      <name val="Arial"/>
      <charset val="204"/>
      <family val="2"/>
      <color rgb="00008000"/>
      <sz val="8"/>
    </font>
    <font>
      <name val="Calibri"/>
      <charset val="204"/>
      <family val="2"/>
      <color rgb="00B9CDE5"/>
      <sz val="11"/>
    </font>
  </fonts>
  <fills count="9">
    <fill>
      <patternFill patternType="none"/>
    </fill>
    <fill>
      <patternFill patternType="gray125"/>
    </fill>
    <fill>
      <patternFill patternType="solid">
        <fgColor rgb="00FF6600"/>
        <bgColor rgb="00FF660A"/>
      </patternFill>
    </fill>
    <fill>
      <patternFill patternType="solid">
        <fgColor rgb="00E46C0A"/>
        <bgColor rgb="00FF660A"/>
      </patternFill>
    </fill>
    <fill>
      <patternFill patternType="solid">
        <fgColor rgb="00DDDDDD"/>
        <bgColor rgb="00FDEADA"/>
      </patternFill>
    </fill>
    <fill>
      <patternFill patternType="solid">
        <fgColor rgb="00FFFFFF"/>
        <bgColor rgb="00FDEADA"/>
      </patternFill>
    </fill>
    <fill>
      <patternFill patternType="solid">
        <fgColor rgb="0000B0F0"/>
        <bgColor rgb="0000CCFF"/>
      </patternFill>
    </fill>
    <fill>
      <patternFill patternType="solid">
        <fgColor rgb="0000CCFF"/>
        <bgColor rgb="0000B0F0"/>
      </patternFill>
    </fill>
    <fill>
      <patternFill patternType="solid">
        <fgColor rgb="00CCFFFF"/>
        <bgColor rgb="00CCFFFF"/>
      </patternFill>
    </fill>
  </fills>
  <borders count="245">
    <border diagonalDown="false" diagonalUp="false">
      <left/>
      <right/>
      <top/>
      <bottom/>
      <diagonal/>
    </border>
    <border diagonalDown="false" diagonalUp="false">
      <left style="medium">
        <color rgb="00E46C0A"/>
      </left>
      <right/>
      <top style="medium">
        <color rgb="00E46C0A"/>
      </top>
      <bottom/>
      <diagonal/>
    </border>
    <border diagonalDown="false" diagonalUp="false">
      <left style="thick">
        <color rgb="00FF6600"/>
      </left>
      <right/>
      <top style="medium">
        <color rgb="00E46C0A"/>
      </top>
      <bottom/>
      <diagonal/>
    </border>
    <border diagonalDown="false" diagonalUp="false">
      <left/>
      <right/>
      <top style="medium">
        <color rgb="00E46C0A"/>
      </top>
      <bottom/>
      <diagonal/>
    </border>
    <border diagonalDown="false" diagonalUp="false">
      <left/>
      <right style="medium">
        <color rgb="00FF6600"/>
      </right>
      <top style="medium">
        <color rgb="00E46C0A"/>
      </top>
      <bottom/>
      <diagonal/>
    </border>
    <border diagonalDown="false" diagonalUp="false">
      <left style="thin">
        <color rgb="00E46C0A"/>
      </left>
      <right style="thin">
        <color rgb="00FFFFFF"/>
      </right>
      <top style="thin">
        <color rgb="00E46C0A"/>
      </top>
      <bottom style="thin">
        <color rgb="00E46C0A"/>
      </bottom>
      <diagonal/>
    </border>
    <border diagonalDown="false" diagonalUp="false">
      <left/>
      <right style="thin">
        <color rgb="00FFFFFF"/>
      </right>
      <top style="thin">
        <color rgb="00E46C0A"/>
      </top>
      <bottom style="thin">
        <color rgb="00E46C0A"/>
      </bottom>
      <diagonal/>
    </border>
    <border diagonalDown="false" diagonalUp="false">
      <left style="thin">
        <color rgb="00FFFFFF"/>
      </left>
      <right style="thin">
        <color rgb="00FFFFFF"/>
      </right>
      <top style="thin">
        <color rgb="00E46C0A"/>
      </top>
      <bottom style="thin">
        <color rgb="00E46C0A"/>
      </bottom>
      <diagonal/>
    </border>
    <border diagonalDown="false" diagonalUp="false">
      <left style="thin">
        <color rgb="00FFFFFF"/>
      </left>
      <right style="thin">
        <color rgb="00E46C0A"/>
      </right>
      <top style="thin">
        <color rgb="00E46C0A"/>
      </top>
      <bottom style="thin">
        <color rgb="00E46C0A"/>
      </bottom>
      <diagonal/>
    </border>
    <border diagonalDown="false" diagonalUp="false">
      <left style="thin">
        <color rgb="00E46C0A"/>
      </left>
      <right/>
      <top style="thin">
        <color rgb="00E46C0A"/>
      </top>
      <bottom style="thin">
        <color rgb="00E46C0A"/>
      </bottom>
      <diagonal/>
    </border>
    <border diagonalDown="false" diagonalUp="false">
      <left style="medium">
        <color rgb="00E46C0A"/>
      </left>
      <right/>
      <top/>
      <bottom/>
      <diagonal/>
    </border>
    <border diagonalDown="false" diagonalUp="false">
      <left/>
      <right style="medium">
        <color rgb="00E46C0A"/>
      </right>
      <top style="thin">
        <color rgb="00E46C0A"/>
      </top>
      <bottom style="medium">
        <color rgb="00E46C0A"/>
      </bottom>
      <diagonal/>
    </border>
    <border diagonalDown="false" diagonalUp="false">
      <left style="medium">
        <color rgb="00E46C0A"/>
      </left>
      <right style="thin">
        <color rgb="00E46C0A"/>
      </right>
      <top/>
      <bottom/>
      <diagonal/>
    </border>
    <border diagonalDown="false" diagonalUp="false">
      <left style="medium">
        <color rgb="00E46C0A"/>
      </left>
      <right style="thin">
        <color rgb="00FFFFFF"/>
      </right>
      <top style="medium">
        <color rgb="00E46C0A"/>
      </top>
      <bottom/>
      <diagonal/>
    </border>
    <border diagonalDown="false" diagonalUp="false">
      <left style="thin">
        <color rgb="00FFFFFF"/>
      </left>
      <right/>
      <top style="medium">
        <color rgb="00E46C0A"/>
      </top>
      <bottom/>
      <diagonal/>
    </border>
    <border diagonalDown="false" diagonalUp="false">
      <left style="medium">
        <color rgb="00E46C0A"/>
      </left>
      <right/>
      <top/>
      <bottom style="medium">
        <color rgb="00E46C0A"/>
      </bottom>
      <diagonal/>
    </border>
    <border diagonalDown="false" diagonalUp="false">
      <left/>
      <right/>
      <top/>
      <bottom style="medium">
        <color rgb="00E46C0A"/>
      </bottom>
      <diagonal/>
    </border>
    <border diagonalDown="false" diagonalUp="false">
      <left style="thin">
        <color rgb="00E46C0A"/>
      </left>
      <right style="thin">
        <color rgb="00E46C0A"/>
      </right>
      <top style="thin">
        <color rgb="00E46C0A"/>
      </top>
      <bottom style="medium">
        <color rgb="00E46C0A"/>
      </bottom>
      <diagonal/>
    </border>
    <border diagonalDown="false" diagonalUp="false">
      <left style="medium">
        <color rgb="00E46C0A"/>
      </left>
      <right/>
      <top style="medium">
        <color rgb="00E46C0A"/>
      </top>
      <bottom style="thin">
        <color rgb="00FF6600"/>
      </bottom>
      <diagonal/>
    </border>
    <border diagonalDown="false" diagonalUp="false">
      <left/>
      <right/>
      <top style="medium">
        <color rgb="00E46C0A"/>
      </top>
      <bottom style="thin">
        <color rgb="00FF6600"/>
      </bottom>
      <diagonal/>
    </border>
    <border diagonalDown="false" diagonalUp="false">
      <left/>
      <right style="medium">
        <color rgb="00E46C0A"/>
      </right>
      <top style="medium">
        <color rgb="00E46C0A"/>
      </top>
      <bottom style="thin">
        <color rgb="00FF6600"/>
      </bottom>
      <diagonal/>
    </border>
    <border diagonalDown="false" diagonalUp="false">
      <left style="medium">
        <color rgb="00E46C0A"/>
      </left>
      <right style="thin">
        <color rgb="00FFFFFF"/>
      </right>
      <top style="thin">
        <color rgb="00FF6600"/>
      </top>
      <bottom/>
      <diagonal/>
    </border>
    <border diagonalDown="false" diagonalUp="false">
      <left/>
      <right style="thin">
        <color rgb="00FFFFFF"/>
      </right>
      <top/>
      <bottom/>
      <diagonal/>
    </border>
    <border diagonalDown="false" diagonalUp="false">
      <left style="thin">
        <color rgb="00FFFFFF"/>
      </left>
      <right style="thin">
        <color rgb="00FFFFFF"/>
      </right>
      <top/>
      <bottom/>
      <diagonal/>
    </border>
    <border diagonalDown="false" diagonalUp="false">
      <left style="thin">
        <color rgb="00FFFFFF"/>
      </left>
      <right style="thin">
        <color rgb="00FFFFFF"/>
      </right>
      <top style="thin">
        <color rgb="00FF6600"/>
      </top>
      <bottom/>
      <diagonal/>
    </border>
    <border diagonalDown="false" diagonalUp="false">
      <left/>
      <right/>
      <top style="thin">
        <color rgb="00FF6600"/>
      </top>
      <bottom/>
      <diagonal/>
    </border>
    <border diagonalDown="false" diagonalUp="false">
      <left style="thin">
        <color rgb="00FFFFFF"/>
      </left>
      <right/>
      <top style="thin">
        <color rgb="00FF6600"/>
      </top>
      <bottom/>
      <diagonal/>
    </border>
    <border diagonalDown="false" diagonalUp="false">
      <left style="thin">
        <color rgb="00E46C0A"/>
      </left>
      <right/>
      <top/>
      <bottom style="medium">
        <color rgb="00E46C0A"/>
      </bottom>
      <diagonal/>
    </border>
    <border diagonalDown="false" diagonalUp="false">
      <left style="thick">
        <color rgb="00FF6600"/>
      </left>
      <right/>
      <top/>
      <bottom/>
      <diagonal/>
    </border>
    <border diagonalDown="false" diagonalUp="false">
      <left style="thin">
        <color rgb="00E46C0A"/>
      </left>
      <right style="thin">
        <color rgb="00E46C0A"/>
      </right>
      <top style="medium">
        <color rgb="00E46C0A"/>
      </top>
      <bottom/>
      <diagonal/>
    </border>
    <border diagonalDown="false" diagonalUp="false">
      <left style="medium">
        <color rgb="00E46C0A"/>
      </left>
      <right style="thin">
        <color rgb="00FFFFFF"/>
      </right>
      <top style="medium">
        <color rgb="00E46C0A"/>
      </top>
      <bottom style="thin">
        <color rgb="00FFFFFF"/>
      </bottom>
      <diagonal/>
    </border>
    <border diagonalDown="false" diagonalUp="false">
      <left style="thick">
        <color rgb="00FFFFFF"/>
      </left>
      <right/>
      <top style="medium">
        <color rgb="00E46C0A"/>
      </top>
      <bottom/>
      <diagonal/>
    </border>
    <border diagonalDown="false" diagonalUp="false">
      <left style="thin">
        <color rgb="00E46C0A"/>
      </left>
      <right style="thin">
        <color rgb="00E46C0A"/>
      </right>
      <top style="medium">
        <color rgb="00E46C0A"/>
      </top>
      <bottom style="thin">
        <color rgb="00E46C0A"/>
      </bottom>
      <diagonal/>
    </border>
    <border diagonalDown="false" diagonalUp="false">
      <left style="medium">
        <color rgb="00E46C0A"/>
      </left>
      <right style="thin">
        <color rgb="00FFFFFF"/>
      </right>
      <top style="thin">
        <color rgb="00FFFFFF"/>
      </top>
      <bottom style="thin">
        <color rgb="00FFFFFF"/>
      </bottom>
      <diagonal/>
    </border>
    <border diagonalDown="false" diagonalUp="false">
      <left style="thin">
        <color rgb="00FFFFFF"/>
      </left>
      <right/>
      <top style="thin">
        <color rgb="00FFFFFF"/>
      </top>
      <bottom style="thin">
        <color rgb="00FFFFFF"/>
      </bottom>
      <diagonal/>
    </border>
    <border diagonalDown="false" diagonalUp="false">
      <left style="thin">
        <color rgb="00E46C0A"/>
      </left>
      <right style="thin">
        <color rgb="00E46C0A"/>
      </right>
      <top style="thin">
        <color rgb="00E46C0A"/>
      </top>
      <bottom/>
      <diagonal/>
    </border>
    <border diagonalDown="false" diagonalUp="false">
      <left style="thin">
        <color rgb="00FFFFFF"/>
      </left>
      <right/>
      <top/>
      <bottom/>
      <diagonal/>
    </border>
    <border diagonalDown="false" diagonalUp="false">
      <left style="medium">
        <color rgb="00E46C0A"/>
      </left>
      <right style="thin">
        <color rgb="00FFFFFF"/>
      </right>
      <top style="thin">
        <color rgb="00FFFFFF"/>
      </top>
      <bottom style="thin">
        <color rgb="00E46C0A"/>
      </bottom>
      <diagonal/>
    </border>
    <border diagonalDown="false" diagonalUp="false">
      <left style="thin">
        <color rgb="00FFFFFF"/>
      </left>
      <right/>
      <top style="thin">
        <color rgb="00FFFFFF"/>
      </top>
      <bottom style="thin">
        <color rgb="00E46C0A"/>
      </bottom>
      <diagonal/>
    </border>
    <border diagonalDown="false" diagonalUp="false">
      <left style="thin">
        <color rgb="00E46C0A"/>
      </left>
      <right style="thin">
        <color rgb="00E46C0A"/>
      </right>
      <top style="thin">
        <color rgb="00E46C0A"/>
      </top>
      <bottom style="thin">
        <color rgb="00E46C0A"/>
      </bottom>
      <diagonal/>
    </border>
    <border diagonalDown="false" diagonalUp="false">
      <left style="medium">
        <color rgb="00E46C0A"/>
      </left>
      <right style="thin">
        <color rgb="00FFFFFF"/>
      </right>
      <top/>
      <bottom style="thin">
        <color rgb="00FFFFFF"/>
      </bottom>
      <diagonal/>
    </border>
    <border diagonalDown="false" diagonalUp="false">
      <left style="thick">
        <color rgb="00FFFFFF"/>
      </left>
      <right/>
      <top/>
      <bottom/>
      <diagonal/>
    </border>
    <border diagonalDown="false" diagonalUp="false">
      <left style="thin">
        <color rgb="00E46C0A"/>
      </left>
      <right style="thin">
        <color rgb="00E46C0A"/>
      </right>
      <top/>
      <bottom style="thin">
        <color rgb="00E46C0A"/>
      </bottom>
      <diagonal/>
    </border>
    <border diagonalDown="false" diagonalUp="false">
      <left/>
      <right style="thin">
        <color rgb="00FF6600"/>
      </right>
      <top style="thin">
        <color rgb="00FF6600"/>
      </top>
      <bottom/>
      <diagonal/>
    </border>
    <border diagonalDown="false" diagonalUp="false">
      <left style="thin">
        <color rgb="00FF6600"/>
      </left>
      <right/>
      <top style="thin">
        <color rgb="00FF6600"/>
      </top>
      <bottom/>
      <diagonal/>
    </border>
    <border diagonalDown="false" diagonalUp="false">
      <left style="thin">
        <color rgb="00FF6600"/>
      </left>
      <right style="thin">
        <color rgb="00FF6600"/>
      </right>
      <top style="thin">
        <color rgb="00FF6600"/>
      </top>
      <bottom/>
      <diagonal/>
    </border>
    <border diagonalDown="false" diagonalUp="false">
      <left style="medium">
        <color rgb="00E46C0A"/>
      </left>
      <right/>
      <top/>
      <bottom style="thin">
        <color rgb="00FF6600"/>
      </bottom>
      <diagonal/>
    </border>
    <border diagonalDown="false" diagonalUp="false">
      <left/>
      <right/>
      <top/>
      <bottom style="thin">
        <color rgb="00FF6600"/>
      </bottom>
      <diagonal/>
    </border>
    <border diagonalDown="false" diagonalUp="false">
      <left style="thin">
        <color rgb="00E46C0A"/>
      </left>
      <right/>
      <top/>
      <bottom style="thin">
        <color rgb="00E46C0A"/>
      </bottom>
      <diagonal/>
    </border>
    <border diagonalDown="false" diagonalUp="false">
      <left style="medium">
        <color rgb="00E46C0A"/>
      </left>
      <right/>
      <top/>
      <bottom style="thin">
        <color rgb="00E46C0A"/>
      </bottom>
      <diagonal/>
    </border>
    <border diagonalDown="false" diagonalUp="false">
      <left/>
      <right/>
      <top/>
      <bottom style="thin">
        <color rgb="00E46C0A"/>
      </bottom>
      <diagonal/>
    </border>
    <border diagonalDown="false" diagonalUp="false">
      <left/>
      <right/>
      <top style="thin">
        <color rgb="00E46C0A"/>
      </top>
      <bottom style="thin">
        <color rgb="00E46C0A"/>
      </bottom>
      <diagonal/>
    </border>
    <border diagonalDown="false" diagonalUp="false">
      <left/>
      <right style="thin">
        <color rgb="00E46C0A"/>
      </right>
      <top/>
      <bottom/>
      <diagonal/>
    </border>
    <border diagonalDown="false" diagonalUp="false">
      <left style="medium">
        <color rgb="00E46C0A"/>
      </left>
      <right style="thin">
        <color rgb="00FFFFFF"/>
      </right>
      <top/>
      <bottom style="medium">
        <color rgb="00E46C0A"/>
      </bottom>
      <diagonal/>
    </border>
    <border diagonalDown="false" diagonalUp="false">
      <left style="thin">
        <color rgb="00FFFFFF"/>
      </left>
      <right style="thin">
        <color rgb="00E46C0A"/>
      </right>
      <top/>
      <bottom style="medium">
        <color rgb="00E46C0A"/>
      </bottom>
      <diagonal/>
    </border>
    <border diagonalDown="false" diagonalUp="false">
      <left/>
      <right/>
      <top style="thin">
        <color rgb="00E46C0A"/>
      </top>
      <bottom style="medium">
        <color rgb="00E46C0A"/>
      </bottom>
      <diagonal/>
    </border>
    <border diagonalDown="false" diagonalUp="false">
      <left style="thin">
        <color rgb="00E46C0A"/>
      </left>
      <right/>
      <top style="thin">
        <color rgb="00E46C0A"/>
      </top>
      <bottom style="medium">
        <color rgb="00E46C0A"/>
      </bottom>
      <diagonal/>
    </border>
    <border diagonalDown="false" diagonalUp="false">
      <left style="medium">
        <color rgb="00E46C0A"/>
      </left>
      <right/>
      <top style="thin">
        <color rgb="00FF6600"/>
      </top>
      <bottom style="thin">
        <color rgb="00FF6600"/>
      </bottom>
      <diagonal/>
    </border>
    <border diagonalDown="false" diagonalUp="false">
      <left/>
      <right/>
      <top style="thin">
        <color rgb="00FF6600"/>
      </top>
      <bottom style="thin">
        <color rgb="00FF6600"/>
      </bottom>
      <diagonal/>
    </border>
    <border diagonalDown="false" diagonalUp="false">
      <left style="thin">
        <color rgb="00FFFFFF"/>
      </left>
      <right style="thin">
        <color rgb="00FFFFFF"/>
      </right>
      <top/>
      <bottom style="thin">
        <color rgb="00FFFFFF"/>
      </bottom>
      <diagonal/>
    </border>
    <border diagonalDown="false" diagonalUp="false">
      <left style="medium">
        <color rgb="00E46C0A"/>
      </left>
      <right/>
      <top style="thin">
        <color rgb="00FFFFFF"/>
      </top>
      <bottom style="medium">
        <color rgb="00E46C0A"/>
      </bottom>
      <diagonal/>
    </border>
    <border diagonalDown="false" diagonalUp="false">
      <left style="medium">
        <color rgb="00E46C0A"/>
      </left>
      <right style="thin">
        <color rgb="00FFFFFF"/>
      </right>
      <top style="thin">
        <color rgb="00FFFFFF"/>
      </top>
      <bottom style="medium">
        <color rgb="00E46C0A"/>
      </bottom>
      <diagonal/>
    </border>
    <border diagonalDown="false" diagonalUp="false">
      <left style="thin">
        <color rgb="00FFFFFF"/>
      </left>
      <right/>
      <top style="thin">
        <color rgb="00FFFFFF"/>
      </top>
      <bottom style="medium">
        <color rgb="00E46C0A"/>
      </bottom>
      <diagonal/>
    </border>
    <border diagonalDown="false" diagonalUp="false">
      <left style="thin">
        <color rgb="00E46C0A"/>
      </left>
      <right/>
      <top style="medium">
        <color rgb="00E46C0A"/>
      </top>
      <bottom style="thin">
        <color rgb="00FF6600"/>
      </bottom>
      <diagonal/>
    </border>
    <border diagonalDown="false" diagonalUp="false">
      <left style="medium">
        <color rgb="00E46C0A"/>
      </left>
      <right style="thin">
        <color rgb="00FFFFFF"/>
      </right>
      <top style="thin">
        <color rgb="00FF6600"/>
      </top>
      <bottom style="thin">
        <color rgb="00E46C0A"/>
      </bottom>
      <diagonal/>
    </border>
    <border diagonalDown="false" diagonalUp="false">
      <left/>
      <right style="thin">
        <color rgb="00FFFFFF"/>
      </right>
      <top style="thin">
        <color rgb="00FF6600"/>
      </top>
      <bottom style="thin">
        <color rgb="00E46C0A"/>
      </bottom>
      <diagonal/>
    </border>
    <border diagonalDown="false" diagonalUp="false">
      <left style="thin">
        <color rgb="00FFFFFF"/>
      </left>
      <right style="thin">
        <color rgb="00FFFFFF"/>
      </right>
      <top style="thin">
        <color rgb="00FF6600"/>
      </top>
      <bottom style="thin">
        <color rgb="00E46C0A"/>
      </bottom>
      <diagonal/>
    </border>
    <border diagonalDown="false" diagonalUp="false">
      <left/>
      <right/>
      <top style="thin">
        <color rgb="00FF6600"/>
      </top>
      <bottom style="thin">
        <color rgb="00E46C0A"/>
      </bottom>
      <diagonal/>
    </border>
    <border diagonalDown="false" diagonalUp="false">
      <left style="thin">
        <color rgb="00FFFFFF"/>
      </left>
      <right/>
      <top style="thin">
        <color rgb="00FF6600"/>
      </top>
      <bottom style="thin">
        <color rgb="00E46C0A"/>
      </bottom>
      <diagonal/>
    </border>
    <border diagonalDown="false" diagonalUp="false">
      <left style="thin">
        <color rgb="00E46C0A"/>
      </left>
      <right/>
      <top style="thin">
        <color rgb="00FF6600"/>
      </top>
      <bottom style="thin">
        <color rgb="00E46C0A"/>
      </bottom>
      <diagonal/>
    </border>
    <border diagonalDown="false" diagonalUp="false">
      <left style="thin">
        <color rgb="00E46C0A"/>
      </left>
      <right style="thin">
        <color rgb="00E46C0A"/>
      </right>
      <top/>
      <bottom/>
      <diagonal/>
    </border>
    <border diagonalDown="false" diagonalUp="false">
      <left style="thin">
        <color rgb="00FFFFFF"/>
      </left>
      <right style="thin">
        <color rgb="00FFFFFF"/>
      </right>
      <top style="medium">
        <color rgb="00E46C0A"/>
      </top>
      <bottom/>
      <diagonal/>
    </border>
    <border diagonalDown="false" diagonalUp="false">
      <left style="medium">
        <color rgb="00E46C0A"/>
      </left>
      <right/>
      <top style="thin">
        <color rgb="00FFFFFF"/>
      </top>
      <bottom/>
      <diagonal/>
    </border>
    <border diagonalDown="false" diagonalUp="false">
      <left style="thin">
        <color rgb="00FFFFFF"/>
      </left>
      <right/>
      <top style="thin">
        <color rgb="00FFFFFF"/>
      </top>
      <bottom/>
      <diagonal/>
    </border>
    <border diagonalDown="false" diagonalUp="false">
      <left style="thin">
        <color rgb="00FF6600"/>
      </left>
      <right style="thin">
        <color rgb="00FF6600"/>
      </right>
      <top style="thin">
        <color rgb="00FF6600"/>
      </top>
      <bottom style="thin">
        <color rgb="00FF6600"/>
      </bottom>
      <diagonal/>
    </border>
    <border diagonalDown="false" diagonalUp="false">
      <left style="thin">
        <color rgb="00FF6600"/>
      </left>
      <right/>
      <top style="thin">
        <color rgb="00FF6600"/>
      </top>
      <bottom style="thin">
        <color rgb="00FF6600"/>
      </bottom>
      <diagonal/>
    </border>
    <border diagonalDown="false" diagonalUp="false">
      <left/>
      <right style="thin">
        <color rgb="00FFFFFF"/>
      </right>
      <top style="thin">
        <color rgb="00FFFFFF"/>
      </top>
      <bottom style="thin">
        <color rgb="00FF6600"/>
      </bottom>
      <diagonal/>
    </border>
    <border diagonalDown="false" diagonalUp="false">
      <left style="thin">
        <color rgb="00FFFFFF"/>
      </left>
      <right style="thin">
        <color rgb="00FFFFFF"/>
      </right>
      <top style="thin">
        <color rgb="00FFFFFF"/>
      </top>
      <bottom style="thin">
        <color rgb="00FF6600"/>
      </bottom>
      <diagonal/>
    </border>
    <border diagonalDown="false" diagonalUp="false">
      <left style="thin">
        <color rgb="00FF6600"/>
      </left>
      <right/>
      <top style="thin">
        <color rgb="00FF6600"/>
      </top>
      <bottom style="thin">
        <color rgb="00E46C0A"/>
      </bottom>
      <diagonal/>
    </border>
    <border diagonalDown="false" diagonalUp="false">
      <left style="thin">
        <color rgb="00FF6600"/>
      </left>
      <right style="thin">
        <color rgb="00FF6600"/>
      </right>
      <top style="thin">
        <color rgb="00FF6600"/>
      </top>
      <bottom style="thin">
        <color rgb="00E46C0A"/>
      </bottom>
      <diagonal/>
    </border>
    <border diagonalDown="false" diagonalUp="false">
      <left style="thin">
        <color rgb="00FF6600"/>
      </left>
      <right/>
      <top style="thin">
        <color rgb="00E46C0A"/>
      </top>
      <bottom style="thin">
        <color rgb="00E46C0A"/>
      </bottom>
      <diagonal/>
    </border>
    <border diagonalDown="false" diagonalUp="false">
      <left style="medium">
        <color rgb="00E46C0A"/>
      </left>
      <right style="thin">
        <color rgb="00FFFFFF"/>
      </right>
      <top/>
      <bottom/>
      <diagonal/>
    </border>
    <border diagonalDown="false" diagonalUp="false">
      <left style="medium">
        <color rgb="00E46C0A"/>
      </left>
      <right style="thin">
        <color rgb="00FF6600"/>
      </right>
      <top/>
      <bottom style="thin">
        <color rgb="00E46C0A"/>
      </bottom>
      <diagonal/>
    </border>
    <border diagonalDown="false" diagonalUp="false">
      <left style="thin">
        <color rgb="00FFFFFF"/>
      </left>
      <right/>
      <top/>
      <bottom style="thin">
        <color rgb="00FFFFFF"/>
      </bottom>
      <diagonal/>
    </border>
    <border diagonalDown="false" diagonalUp="false">
      <left style="thin">
        <color rgb="00FFFFFF"/>
      </left>
      <right style="thin">
        <color rgb="00E46C0A"/>
      </right>
      <top style="thin">
        <color rgb="00FFFFFF"/>
      </top>
      <bottom/>
      <diagonal/>
    </border>
    <border diagonalDown="false" diagonalUp="false">
      <left style="thin">
        <color rgb="00FF6600"/>
      </left>
      <right/>
      <top/>
      <bottom style="thin">
        <color rgb="00FF6600"/>
      </bottom>
      <diagonal/>
    </border>
    <border diagonalDown="false" diagonalUp="false">
      <left style="thin">
        <color rgb="00E46C0A"/>
      </left>
      <right style="thin">
        <color rgb="00FF6600"/>
      </right>
      <top style="thin">
        <color rgb="00FF6600"/>
      </top>
      <bottom/>
      <diagonal/>
    </border>
    <border diagonalDown="false" diagonalUp="false">
      <left style="thin">
        <color rgb="00E46C0A"/>
      </left>
      <right/>
      <top style="thin">
        <color rgb="00E46C0A"/>
      </top>
      <bottom/>
      <diagonal/>
    </border>
    <border diagonalDown="false" diagonalUp="false">
      <left style="medium"/>
      <right/>
      <top style="medium"/>
      <bottom style="thin">
        <color rgb="00FF6600"/>
      </bottom>
      <diagonal/>
    </border>
    <border diagonalDown="false" diagonalUp="false">
      <left/>
      <right/>
      <top style="medium"/>
      <bottom style="thin">
        <color rgb="00FF6600"/>
      </bottom>
      <diagonal/>
    </border>
    <border diagonalDown="false" diagonalUp="false">
      <left style="thin">
        <color rgb="00E46C0A"/>
      </left>
      <right/>
      <top style="medium"/>
      <bottom style="thin">
        <color rgb="00FF6600"/>
      </bottom>
      <diagonal/>
    </border>
    <border diagonalDown="false" diagonalUp="false">
      <left style="medium"/>
      <right style="thin">
        <color rgb="00FFFFFF"/>
      </right>
      <top style="thin">
        <color rgb="00FF6600"/>
      </top>
      <bottom/>
      <diagonal/>
    </border>
    <border diagonalDown="false" diagonalUp="false">
      <left/>
      <right style="thin">
        <color rgb="00FFFFFF"/>
      </right>
      <top style="thin">
        <color rgb="00FF6600"/>
      </top>
      <bottom/>
      <diagonal/>
    </border>
    <border diagonalDown="false" diagonalUp="false">
      <left style="thin">
        <color rgb="00E46C0A"/>
      </left>
      <right/>
      <top style="thin">
        <color rgb="00FF6600"/>
      </top>
      <bottom/>
      <diagonal/>
    </border>
    <border diagonalDown="false" diagonalUp="false">
      <left style="thin">
        <color rgb="00E46C0A"/>
      </left>
      <right style="thin">
        <color rgb="00FFFFFF"/>
      </right>
      <top style="thin">
        <color rgb="00E46C0A"/>
      </top>
      <bottom/>
      <diagonal/>
    </border>
    <border diagonalDown="false" diagonalUp="false">
      <left/>
      <right/>
      <top style="thin">
        <color rgb="00E46C0A"/>
      </top>
      <bottom/>
      <diagonal/>
    </border>
    <border diagonalDown="false" diagonalUp="false">
      <left style="thin">
        <color rgb="00FFFFFF"/>
      </left>
      <right style="thin">
        <color rgb="00FFFFFF"/>
      </right>
      <top style="thin">
        <color rgb="00E46C0A"/>
      </top>
      <bottom/>
      <diagonal/>
    </border>
    <border diagonalDown="false" diagonalUp="false">
      <left style="thin">
        <color rgb="00E46C0A"/>
      </left>
      <right/>
      <top style="thin">
        <color rgb="00FFFFFF"/>
      </top>
      <bottom/>
      <diagonal/>
    </border>
    <border diagonalDown="false" diagonalUp="false">
      <left/>
      <right style="thin">
        <color rgb="00FFFFFF"/>
      </right>
      <top style="thin">
        <color rgb="00FFFFFF"/>
      </top>
      <bottom/>
      <diagonal/>
    </border>
    <border diagonalDown="false" diagonalUp="false">
      <left style="thin">
        <color rgb="00FFFFFF"/>
      </left>
      <right style="thin">
        <color rgb="00FFFFFF"/>
      </right>
      <top style="thin">
        <color rgb="00FFFFFF"/>
      </top>
      <bottom/>
      <diagonal/>
    </border>
    <border diagonalDown="false" diagonalUp="false">
      <left style="thin">
        <color rgb="00E46C0A"/>
      </left>
      <right/>
      <top/>
      <bottom/>
      <diagonal/>
    </border>
    <border diagonalDown="false" diagonalUp="false">
      <left style="medium"/>
      <right style="thin">
        <color rgb="00FFFFFF"/>
      </right>
      <top/>
      <bottom/>
      <diagonal/>
    </border>
    <border diagonalDown="false" diagonalUp="false">
      <left style="medium"/>
      <right/>
      <top style="thin">
        <color rgb="00FFFFFF"/>
      </top>
      <bottom/>
      <diagonal/>
    </border>
    <border diagonalDown="false" diagonalUp="false">
      <left style="medium"/>
      <right style="thin">
        <color rgb="00FF6600"/>
      </right>
      <top style="thin">
        <color rgb="00FFFFFF"/>
      </top>
      <bottom style="thin">
        <color rgb="00E46C0A"/>
      </bottom>
      <diagonal/>
    </border>
    <border diagonalDown="false" diagonalUp="false">
      <left style="thin">
        <color rgb="00E46C0A"/>
      </left>
      <right style="thin">
        <color rgb="00FF6600"/>
      </right>
      <top style="thin">
        <color rgb="00E46C0A"/>
      </top>
      <bottom style="thin">
        <color rgb="00E46C0A"/>
      </bottom>
      <diagonal/>
    </border>
    <border diagonalDown="false" diagonalUp="false">
      <left style="thin">
        <color rgb="00FF6600"/>
      </left>
      <right style="thin">
        <color rgb="00FF6600"/>
      </right>
      <top style="thin">
        <color rgb="00E46C0A"/>
      </top>
      <bottom style="thin">
        <color rgb="00E46C0A"/>
      </bottom>
      <diagonal/>
    </border>
    <border diagonalDown="false" diagonalUp="false">
      <left style="thin">
        <color rgb="00E46C0A"/>
      </left>
      <right style="thin">
        <color rgb="00FF6600"/>
      </right>
      <top style="thin">
        <color rgb="00FF6600"/>
      </top>
      <bottom style="thin">
        <color rgb="00E46C0A"/>
      </bottom>
      <diagonal/>
    </border>
    <border diagonalDown="false" diagonalUp="false">
      <left style="thin">
        <color rgb="00E46C0A"/>
      </left>
      <right style="thin">
        <color rgb="00E46C0A"/>
      </right>
      <top style="thin">
        <color rgb="00FF6600"/>
      </top>
      <bottom style="thin">
        <color rgb="00E46C0A"/>
      </bottom>
      <diagonal/>
    </border>
    <border diagonalDown="false" diagonalUp="false">
      <left style="medium"/>
      <right/>
      <top/>
      <bottom style="thin">
        <color rgb="00E46C0A"/>
      </bottom>
      <diagonal/>
    </border>
    <border diagonalDown="false" diagonalUp="false">
      <left style="medium"/>
      <right/>
      <top/>
      <bottom/>
      <diagonal/>
    </border>
    <border diagonalDown="false" diagonalUp="false">
      <left style="thin">
        <color rgb="00E46C0A"/>
      </left>
      <right style="thin">
        <color rgb="00FF6600"/>
      </right>
      <top style="thin">
        <color rgb="00FFFFFF"/>
      </top>
      <bottom style="thin">
        <color rgb="00E46C0A"/>
      </bottom>
      <diagonal/>
    </border>
    <border diagonalDown="false" diagonalUp="false">
      <left style="medium"/>
      <right style="thin">
        <color rgb="00FF6600"/>
      </right>
      <top style="thin">
        <color rgb="00FFFFFF"/>
      </top>
      <bottom style="medium">
        <color rgb="00E46C0A"/>
      </bottom>
      <diagonal/>
    </border>
    <border diagonalDown="false" diagonalUp="false">
      <left style="thin">
        <color rgb="00FF6600"/>
      </left>
      <right style="thin">
        <color rgb="00FF6600"/>
      </right>
      <top style="thin">
        <color rgb="00FF6600"/>
      </top>
      <bottom style="medium">
        <color rgb="00E46C0A"/>
      </bottom>
      <diagonal/>
    </border>
    <border diagonalDown="false" diagonalUp="false">
      <left/>
      <right/>
      <top style="thin">
        <color rgb="00FF6600"/>
      </top>
      <bottom style="medium">
        <color rgb="00E46C0A"/>
      </bottom>
      <diagonal/>
    </border>
    <border diagonalDown="false" diagonalUp="false">
      <left style="thin">
        <color rgb="00FF6600"/>
      </left>
      <right/>
      <top style="thin">
        <color rgb="00E46C0A"/>
      </top>
      <bottom style="medium">
        <color rgb="00E46C0A"/>
      </bottom>
      <diagonal/>
    </border>
    <border diagonalDown="false" diagonalUp="false">
      <left style="medium"/>
      <right style="thin">
        <color rgb="00FFFFFF"/>
      </right>
      <top style="medium">
        <color rgb="00E46C0A"/>
      </top>
      <bottom style="thin">
        <color rgb="00FFFFFF"/>
      </bottom>
      <diagonal/>
    </border>
    <border diagonalDown="false" diagonalUp="false">
      <left style="thin">
        <color rgb="00FFFFFF"/>
      </left>
      <right style="thin">
        <color rgb="00FFFFFF"/>
      </right>
      <top style="medium">
        <color rgb="00E46C0A"/>
      </top>
      <bottom style="thin">
        <color rgb="00FFFFFF"/>
      </bottom>
      <diagonal/>
    </border>
    <border diagonalDown="false" diagonalUp="false">
      <left/>
      <right/>
      <top style="medium">
        <color rgb="00E46C0A"/>
      </top>
      <bottom style="thin">
        <color rgb="00FFFFFF"/>
      </bottom>
      <diagonal/>
    </border>
    <border diagonalDown="false" diagonalUp="false">
      <left style="thin">
        <color rgb="00FFFFFF"/>
      </left>
      <right/>
      <top style="medium">
        <color rgb="00E46C0A"/>
      </top>
      <bottom style="thin">
        <color rgb="00FFFFFF"/>
      </bottom>
      <diagonal/>
    </border>
    <border diagonalDown="false" diagonalUp="false">
      <left style="thin">
        <color rgb="00FF6600"/>
      </left>
      <right style="thin">
        <color rgb="00FF6600"/>
      </right>
      <top style="thin">
        <color rgb="00E46C0A"/>
      </top>
      <bottom/>
      <diagonal/>
    </border>
    <border diagonalDown="false" diagonalUp="false">
      <left style="medium"/>
      <right style="thin">
        <color rgb="00E46C0A"/>
      </right>
      <top/>
      <bottom/>
      <diagonal/>
    </border>
    <border diagonalDown="false" diagonalUp="false">
      <left style="thin">
        <color rgb="00E46C0A"/>
      </left>
      <right style="thin">
        <color rgb="00FF6600"/>
      </right>
      <top style="thin">
        <color rgb="00FF6600"/>
      </top>
      <bottom style="thin">
        <color rgb="00FF6600"/>
      </bottom>
      <diagonal/>
    </border>
    <border diagonalDown="false" diagonalUp="false">
      <left style="medium"/>
      <right style="thin">
        <color rgb="00E46C0A"/>
      </right>
      <top/>
      <bottom style="thin">
        <color rgb="00E46C0A"/>
      </bottom>
      <diagonal/>
    </border>
    <border diagonalDown="false" diagonalUp="false">
      <left/>
      <right style="thin">
        <color rgb="00FF6600"/>
      </right>
      <top style="thin">
        <color rgb="00FF6600"/>
      </top>
      <bottom style="thin">
        <color rgb="00E46C0A"/>
      </bottom>
      <diagonal/>
    </border>
    <border diagonalDown="false" diagonalUp="false">
      <left style="medium"/>
      <right style="thin">
        <color rgb="00FFFFFF"/>
      </right>
      <top/>
      <bottom style="thin">
        <color rgb="00FFFFFF"/>
      </bottom>
      <diagonal/>
    </border>
    <border diagonalDown="false" diagonalUp="false">
      <left/>
      <right/>
      <top/>
      <bottom style="thin">
        <color rgb="00FFFFFF"/>
      </bottom>
      <diagonal/>
    </border>
    <border diagonalDown="false" diagonalUp="false">
      <left style="medium"/>
      <right/>
      <top style="thin">
        <color rgb="00FFFFFF"/>
      </top>
      <bottom style="thin">
        <color rgb="00FF6600"/>
      </bottom>
      <diagonal/>
    </border>
    <border diagonalDown="false" diagonalUp="false">
      <left style="medium"/>
      <right style="thin">
        <color rgb="00E46C0A"/>
      </right>
      <top style="thin">
        <color rgb="00E46C0A"/>
      </top>
      <bottom style="medium"/>
      <diagonal/>
    </border>
    <border diagonalDown="false" diagonalUp="false">
      <left style="thin">
        <color rgb="00E46C0A"/>
      </left>
      <right style="thin">
        <color rgb="00E46C0A"/>
      </right>
      <top style="thin">
        <color rgb="00E46C0A"/>
      </top>
      <bottom style="medium"/>
      <diagonal/>
    </border>
    <border diagonalDown="false" diagonalUp="false">
      <left style="thin">
        <color rgb="00E46C0A"/>
      </left>
      <right/>
      <top style="thin">
        <color rgb="00E46C0A"/>
      </top>
      <bottom style="medium"/>
      <diagonal/>
    </border>
    <border diagonalDown="false" diagonalUp="false">
      <left style="medium">
        <color rgb="00E46C0A"/>
      </left>
      <right style="thin">
        <color rgb="00FFFFFF"/>
      </right>
      <top style="thin">
        <color rgb="00FF6600"/>
      </top>
      <bottom style="thick">
        <color rgb="00FF6600"/>
      </bottom>
      <diagonal/>
    </border>
    <border diagonalDown="false" diagonalUp="false">
      <left style="thin">
        <color rgb="00FFFFFF"/>
      </left>
      <right style="thin">
        <color rgb="00FFFFFF"/>
      </right>
      <top style="thin">
        <color rgb="00FF6600"/>
      </top>
      <bottom style="thick">
        <color rgb="00FF6600"/>
      </bottom>
      <diagonal/>
    </border>
    <border diagonalDown="false" diagonalUp="false">
      <left/>
      <right/>
      <top style="thin">
        <color rgb="00FF6600"/>
      </top>
      <bottom style="thick">
        <color rgb="00FF6600"/>
      </bottom>
      <diagonal/>
    </border>
    <border diagonalDown="false" diagonalUp="false">
      <left style="thin">
        <color rgb="00FFFFFF"/>
      </left>
      <right/>
      <top style="thin">
        <color rgb="00FF6600"/>
      </top>
      <bottom style="thick">
        <color rgb="00FF6600"/>
      </bottom>
      <diagonal/>
    </border>
    <border diagonalDown="false" diagonalUp="false">
      <left style="thin">
        <color rgb="00E46C0A"/>
      </left>
      <right/>
      <top style="thin">
        <color rgb="00FF6600"/>
      </top>
      <bottom style="thick">
        <color rgb="00FF6600"/>
      </bottom>
      <diagonal/>
    </border>
    <border diagonalDown="false" diagonalUp="false">
      <left style="medium">
        <color rgb="00E46C0A"/>
      </left>
      <right/>
      <top style="thick">
        <color rgb="00FF6600"/>
      </top>
      <bottom/>
      <diagonal/>
    </border>
    <border diagonalDown="false" diagonalUp="false">
      <left/>
      <right/>
      <top style="thick">
        <color rgb="00FF6600"/>
      </top>
      <bottom/>
      <diagonal/>
    </border>
    <border diagonalDown="false" diagonalUp="false">
      <left style="thick">
        <color rgb="00FF6600"/>
      </left>
      <right/>
      <top style="thick">
        <color rgb="00FF6600"/>
      </top>
      <bottom/>
      <diagonal/>
    </border>
    <border diagonalDown="false" diagonalUp="false">
      <left/>
      <right/>
      <top/>
      <bottom style="thin">
        <color rgb="00F79646"/>
      </bottom>
      <diagonal/>
    </border>
    <border diagonalDown="false" diagonalUp="false">
      <left style="thin">
        <color rgb="00E46C0A"/>
      </left>
      <right style="thin">
        <color rgb="00E46C0A"/>
      </right>
      <top/>
      <bottom style="medium">
        <color rgb="00E46C0A"/>
      </bottom>
      <diagonal/>
    </border>
    <border diagonalDown="false" diagonalUp="false">
      <left/>
      <right/>
      <top style="thin">
        <color rgb="00E46C0A"/>
      </top>
      <bottom style="thin">
        <color rgb="00FFFFFF"/>
      </bottom>
      <diagonal/>
    </border>
    <border diagonalDown="false" diagonalUp="false">
      <left style="thin">
        <color rgb="00FFFFFF"/>
      </left>
      <right/>
      <top style="thin">
        <color rgb="00FFFFFF"/>
      </top>
      <bottom style="thin">
        <color rgb="00FF6600"/>
      </bottom>
      <diagonal/>
    </border>
    <border diagonalDown="false" diagonalUp="false">
      <left style="thin">
        <color rgb="00E46C0A"/>
      </left>
      <right style="thin">
        <color rgb="00FFFFFF"/>
      </right>
      <top style="thin">
        <color rgb="00FFFFFF"/>
      </top>
      <bottom style="thin">
        <color rgb="00E46C0A"/>
      </bottom>
      <diagonal/>
    </border>
    <border diagonalDown="false" diagonalUp="false">
      <left style="medium">
        <color rgb="00E46C0A"/>
      </left>
      <right style="thin">
        <color rgb="00FF6600"/>
      </right>
      <top style="thin">
        <color rgb="00FFFFFF"/>
      </top>
      <bottom/>
      <diagonal/>
    </border>
    <border diagonalDown="false" diagonalUp="false">
      <left style="thin">
        <color rgb="00FF6600"/>
      </left>
      <right/>
      <top style="thin">
        <color rgb="00E46C0A"/>
      </top>
      <bottom/>
      <diagonal/>
    </border>
    <border diagonalDown="false" diagonalUp="false">
      <left style="thin">
        <color rgb="00E46C0A"/>
      </left>
      <right style="thin">
        <color rgb="00E46C0A"/>
      </right>
      <top style="thin">
        <color rgb="00E46C0A"/>
      </top>
      <bottom style="thin">
        <color rgb="00FF6600"/>
      </bottom>
      <diagonal/>
    </border>
    <border diagonalDown="false" diagonalUp="false">
      <left style="thin">
        <color rgb="00FF6600"/>
      </left>
      <right style="thin">
        <color rgb="00E46C0A"/>
      </right>
      <top style="thin">
        <color rgb="00E46C0A"/>
      </top>
      <bottom style="thin">
        <color rgb="00E46C0A"/>
      </bottom>
      <diagonal/>
    </border>
    <border diagonalDown="false" diagonalUp="false">
      <left style="thin">
        <color rgb="00FF6600"/>
      </left>
      <right/>
      <top/>
      <bottom/>
      <diagonal/>
    </border>
    <border diagonalDown="false" diagonalUp="false">
      <left style="thin">
        <color rgb="00FF6600"/>
      </left>
      <right style="thin">
        <color rgb="00FF6600"/>
      </right>
      <top/>
      <bottom/>
      <diagonal/>
    </border>
    <border diagonalDown="false" diagonalUp="false">
      <left style="thin">
        <color rgb="00FF6600"/>
      </left>
      <right/>
      <top style="thin">
        <color rgb="00FF6600"/>
      </top>
      <bottom style="medium">
        <color rgb="00E46C0A"/>
      </bottom>
      <diagonal/>
    </border>
    <border diagonalDown="false" diagonalUp="false">
      <left style="thick">
        <color rgb="00FF6600"/>
      </left>
      <right/>
      <top/>
      <bottom style="thin">
        <color rgb="00FF6600"/>
      </bottom>
      <diagonal/>
    </border>
    <border diagonalDown="false" diagonalUp="false">
      <left/>
      <right style="thin">
        <color rgb="00E46C0A"/>
      </right>
      <top style="thin">
        <color rgb="00E46C0A"/>
      </top>
      <bottom style="thin">
        <color rgb="00E46C0A"/>
      </bottom>
      <diagonal/>
    </border>
    <border diagonalDown="false" diagonalUp="false">
      <left/>
      <right style="thin">
        <color rgb="00E46C0A"/>
      </right>
      <top/>
      <bottom style="thin">
        <color rgb="00E46C0A"/>
      </bottom>
      <diagonal/>
    </border>
    <border diagonalDown="false" diagonalUp="false">
      <left style="thin">
        <color rgb="00FFFFFF"/>
      </left>
      <right/>
      <top style="medium">
        <color rgb="00FF6600"/>
      </top>
      <bottom/>
      <diagonal/>
    </border>
    <border diagonalDown="false" diagonalUp="false">
      <left style="thin">
        <color rgb="00FFFFFF"/>
      </left>
      <right style="thin">
        <color rgb="00FF6600"/>
      </right>
      <top style="thin">
        <color rgb="00FFFFFF"/>
      </top>
      <bottom style="thin">
        <color rgb="00FFFFFF"/>
      </bottom>
      <diagonal/>
    </border>
    <border diagonalDown="false" diagonalUp="false">
      <left style="thin">
        <color rgb="00FF6600"/>
      </left>
      <right style="thin">
        <color rgb="00FFFFFF"/>
      </right>
      <top style="thin">
        <color rgb="00FFFFFF"/>
      </top>
      <bottom style="thin">
        <color rgb="00FF6600"/>
      </bottom>
      <diagonal/>
    </border>
    <border diagonalDown="false" diagonalUp="false">
      <left style="medium">
        <color rgb="00E46C0A"/>
      </left>
      <right style="thin">
        <color rgb="00FFFFFF"/>
      </right>
      <top style="thin">
        <color rgb="00FFFFFF"/>
      </top>
      <bottom style="medium">
        <color rgb="00FF6600"/>
      </bottom>
      <diagonal/>
    </border>
    <border diagonalDown="false" diagonalUp="false">
      <left style="thin">
        <color rgb="00FFFFFF"/>
      </left>
      <right style="thin">
        <color rgb="00FF6600"/>
      </right>
      <top style="thin">
        <color rgb="00FFFFFF"/>
      </top>
      <bottom style="medium">
        <color rgb="00FF6600"/>
      </bottom>
      <diagonal/>
    </border>
    <border diagonalDown="false" diagonalUp="false">
      <left style="thin">
        <color rgb="00FF6600"/>
      </left>
      <right style="thin">
        <color rgb="00FF6600"/>
      </right>
      <top style="thin">
        <color rgb="00FF6600"/>
      </top>
      <bottom style="medium">
        <color rgb="00FF6600"/>
      </bottom>
      <diagonal/>
    </border>
    <border diagonalDown="false" diagonalUp="false">
      <left style="thin">
        <color rgb="00FF6600"/>
      </left>
      <right/>
      <top style="thin">
        <color rgb="00FF6600"/>
      </top>
      <bottom style="medium">
        <color rgb="00FF6600"/>
      </bottom>
      <diagonal/>
    </border>
    <border diagonalDown="false" diagonalUp="false">
      <left style="thin">
        <color rgb="00E46C0A"/>
      </left>
      <right style="thin">
        <color rgb="00FFFFFF"/>
      </right>
      <top style="thin">
        <color rgb="00E46C0A"/>
      </top>
      <bottom style="thin">
        <color rgb="00FFFFFF"/>
      </bottom>
      <diagonal/>
    </border>
    <border diagonalDown="false" diagonalUp="false">
      <left style="thin">
        <color rgb="00FFFFFF"/>
      </left>
      <right style="thin">
        <color rgb="00FFFFFF"/>
      </right>
      <top style="thin">
        <color rgb="00E46C0A"/>
      </top>
      <bottom style="thin">
        <color rgb="00FFFFFF"/>
      </bottom>
      <diagonal/>
    </border>
    <border diagonalDown="false" diagonalUp="false">
      <left style="thin">
        <color rgb="00FFFFFF"/>
      </left>
      <right/>
      <top style="thin">
        <color rgb="00E46C0A"/>
      </top>
      <bottom/>
      <diagonal/>
    </border>
    <border diagonalDown="false" diagonalUp="false">
      <left style="thin">
        <color rgb="00FFFFFF"/>
      </left>
      <right/>
      <top style="thin">
        <color rgb="00E46C0A"/>
      </top>
      <bottom style="thin">
        <color rgb="00FFFFFF"/>
      </bottom>
      <diagonal/>
    </border>
    <border diagonalDown="false" diagonalUp="false">
      <left style="thin">
        <color rgb="00FFFFFF"/>
      </left>
      <right style="thin">
        <color rgb="00FFFFFF"/>
      </right>
      <top style="thin">
        <color rgb="00FFFFFF"/>
      </top>
      <bottom style="thin">
        <color rgb="00FFFFFF"/>
      </bottom>
      <diagonal/>
    </border>
    <border diagonalDown="false" diagonalUp="false">
      <left/>
      <right/>
      <top style="thin">
        <color rgb="00FFFFFF"/>
      </top>
      <bottom style="thin">
        <color rgb="00FFFFFF"/>
      </bottom>
      <diagonal/>
    </border>
    <border diagonalDown="false" diagonalUp="false">
      <left style="thin">
        <color rgb="00E46C0A"/>
      </left>
      <right/>
      <top/>
      <bottom style="thin">
        <color rgb="00F79646"/>
      </bottom>
      <diagonal/>
    </border>
    <border diagonalDown="false" diagonalUp="false">
      <left style="medium">
        <color rgb="00E46C0A"/>
      </left>
      <right style="thin">
        <color rgb="00FFFFFF"/>
      </right>
      <top style="medium">
        <color rgb="00FFFFFF"/>
      </top>
      <bottom style="medium">
        <color rgb="00FFFFFF"/>
      </bottom>
      <diagonal/>
    </border>
    <border diagonalDown="false" diagonalUp="false">
      <left style="thin">
        <color rgb="00E46C0A"/>
      </left>
      <right style="thin">
        <color rgb="00FF6600"/>
      </right>
      <top style="thin">
        <color rgb="00E46C0A"/>
      </top>
      <bottom/>
      <diagonal/>
    </border>
    <border diagonalDown="false" diagonalUp="false">
      <left style="thin">
        <color rgb="00FF6600"/>
      </left>
      <right style="thin">
        <color rgb="00E46C0A"/>
      </right>
      <top style="thin">
        <color rgb="00FF6600"/>
      </top>
      <bottom/>
      <diagonal/>
    </border>
    <border diagonalDown="false" diagonalUp="false">
      <left/>
      <right/>
      <top style="thin">
        <color rgb="00FFFFFF"/>
      </top>
      <bottom/>
      <diagonal/>
    </border>
    <border diagonalDown="false" diagonalUp="false">
      <left style="medium">
        <color rgb="00E46C0A"/>
      </left>
      <right style="thin">
        <color rgb="00E46C0A"/>
      </right>
      <top/>
      <bottom style="thin">
        <color rgb="00E46C0A"/>
      </bottom>
      <diagonal/>
    </border>
    <border diagonalDown="false" diagonalUp="false">
      <left style="thick">
        <color rgb="00FF6600"/>
      </left>
      <right/>
      <top style="medium">
        <color rgb="00E46C0A"/>
      </top>
      <bottom style="thin">
        <color rgb="00FF6600"/>
      </bottom>
      <diagonal/>
    </border>
    <border diagonalDown="false" diagonalUp="false">
      <left style="thin">
        <color rgb="00E46C0A"/>
      </left>
      <right/>
      <top style="thin">
        <color rgb="00E46C0A"/>
      </top>
      <bottom style="thin">
        <color rgb="00FF6600"/>
      </bottom>
      <diagonal/>
    </border>
    <border diagonalDown="false" diagonalUp="false">
      <left style="medium">
        <color rgb="00E46C0A"/>
      </left>
      <right/>
      <top style="thick">
        <color rgb="00FF6600"/>
      </top>
      <bottom style="thick">
        <color rgb="00FF6600"/>
      </bottom>
      <diagonal/>
    </border>
    <border diagonalDown="false" diagonalUp="false">
      <left/>
      <right/>
      <top style="thick">
        <color rgb="00FF6600"/>
      </top>
      <bottom style="thick">
        <color rgb="00FF6600"/>
      </bottom>
      <diagonal/>
    </border>
    <border diagonalDown="false" diagonalUp="false">
      <left style="thick">
        <color rgb="00FF6600"/>
      </left>
      <right/>
      <top style="thick">
        <color rgb="00FF6600"/>
      </top>
      <bottom style="thick">
        <color rgb="00FF6600"/>
      </bottom>
      <diagonal/>
    </border>
    <border diagonalDown="false" diagonalUp="false">
      <left style="thin">
        <color rgb="00E46C0A"/>
      </left>
      <right/>
      <top style="thick">
        <color rgb="00FF6600"/>
      </top>
      <bottom style="thick">
        <color rgb="00FF6600"/>
      </bottom>
      <diagonal/>
    </border>
    <border diagonalDown="false" diagonalUp="false">
      <left style="thin">
        <color rgb="00E46C0A"/>
      </left>
      <right/>
      <top style="thick">
        <color rgb="00FF6600"/>
      </top>
      <bottom/>
      <diagonal/>
    </border>
    <border diagonalDown="false" diagonalUp="false">
      <left/>
      <right style="thin">
        <color rgb="00FFFFFF"/>
      </right>
      <top style="thin">
        <color rgb="00E46C0A"/>
      </top>
      <bottom style="thin">
        <color rgb="00FFFFFF"/>
      </bottom>
      <diagonal/>
    </border>
    <border diagonalDown="false" diagonalUp="false">
      <left/>
      <right style="thin">
        <color rgb="00FFFFFF"/>
      </right>
      <top style="thin">
        <color rgb="00E46C0A"/>
      </top>
      <bottom/>
      <diagonal/>
    </border>
    <border diagonalDown="false" diagonalUp="false">
      <left style="thin">
        <color rgb="00E46C0A"/>
      </left>
      <right/>
      <top style="thin">
        <color rgb="00E46C0A"/>
      </top>
      <bottom style="thin">
        <color rgb="00FFFFFF"/>
      </bottom>
      <diagonal/>
    </border>
    <border diagonalDown="false" diagonalUp="false">
      <left style="thin">
        <color rgb="00E46C0A"/>
      </left>
      <right/>
      <top style="thin">
        <color rgb="00FFFFFF"/>
      </top>
      <bottom style="thin">
        <color rgb="00FFFFFF"/>
      </bottom>
      <diagonal/>
    </border>
    <border diagonalDown="false" diagonalUp="false">
      <left style="thin">
        <color rgb="00E46C0A"/>
      </left>
      <right style="thin">
        <color rgb="00FFFFFF"/>
      </right>
      <top style="thin">
        <color rgb="00FFFFFF"/>
      </top>
      <bottom style="thin">
        <color rgb="00FF6600"/>
      </bottom>
      <diagonal/>
    </border>
    <border diagonalDown="false" diagonalUp="false">
      <left/>
      <right/>
      <top style="thin">
        <color rgb="00FFFFFF"/>
      </top>
      <bottom style="thin">
        <color rgb="00E46C0A"/>
      </bottom>
      <diagonal/>
    </border>
    <border diagonalDown="false" diagonalUp="false">
      <left style="medium">
        <color rgb="00E46C0A"/>
      </left>
      <right style="thin">
        <color rgb="00FFFFFF"/>
      </right>
      <top style="thin">
        <color rgb="00FF6600"/>
      </top>
      <bottom style="thin">
        <color rgb="00FFFFFF"/>
      </bottom>
      <diagonal/>
    </border>
    <border diagonalDown="false" diagonalUp="false">
      <left/>
      <right/>
      <top style="thin">
        <color rgb="00FF6600"/>
      </top>
      <bottom style="thin">
        <color rgb="00FFFFFF"/>
      </bottom>
      <diagonal/>
    </border>
    <border diagonalDown="false" diagonalUp="false">
      <left style="medium">
        <color rgb="00E46C0A"/>
      </left>
      <right style="thin">
        <color rgb="00FFFFFF"/>
      </right>
      <top style="medium">
        <color rgb="00FFFFFF"/>
      </top>
      <bottom style="medium">
        <color rgb="00E46C0A"/>
      </bottom>
      <diagonal/>
    </border>
    <border diagonalDown="false" diagonalUp="false">
      <left/>
      <right style="thin">
        <color rgb="00FF6600"/>
      </right>
      <top style="thin">
        <color rgb="00FF6600"/>
      </top>
      <bottom style="medium">
        <color rgb="00E46C0A"/>
      </bottom>
      <diagonal/>
    </border>
    <border diagonalDown="false" diagonalUp="false">
      <left style="thick">
        <color rgb="00FF6600"/>
      </left>
      <right/>
      <top style="thin">
        <color rgb="00E46C0A"/>
      </top>
      <bottom/>
      <diagonal/>
    </border>
    <border diagonalDown="false" diagonalUp="false">
      <left style="thin">
        <color rgb="00E46C0A"/>
      </left>
      <right style="thin">
        <color rgb="00FFFFFF"/>
      </right>
      <top style="medium">
        <color rgb="00E46C0A"/>
      </top>
      <bottom/>
      <diagonal/>
    </border>
    <border diagonalDown="false" diagonalUp="false">
      <left style="thin">
        <color rgb="00E46C0A"/>
      </left>
      <right/>
      <top style="medium">
        <color rgb="00E46C0A"/>
      </top>
      <bottom/>
      <diagonal/>
    </border>
    <border diagonalDown="false" diagonalUp="false">
      <left/>
      <right/>
      <top style="thin">
        <color rgb="00FFFFFF"/>
      </top>
      <bottom style="medium">
        <color rgb="00E46C0A"/>
      </bottom>
      <diagonal/>
    </border>
    <border diagonalDown="false" diagonalUp="false">
      <left/>
      <right style="thin">
        <color rgb="00E46C0A"/>
      </right>
      <top style="thin">
        <color rgb="00E46C0A"/>
      </top>
      <bottom/>
      <diagonal/>
    </border>
    <border diagonalDown="false" diagonalUp="false">
      <left style="medium">
        <color rgb="00E46C0A"/>
      </left>
      <right/>
      <top style="thin">
        <color rgb="00E46C0A"/>
      </top>
      <bottom style="thin">
        <color rgb="00E46C0A"/>
      </bottom>
      <diagonal/>
    </border>
    <border diagonalDown="false" diagonalUp="false">
      <left style="medium">
        <color rgb="0000B0F0"/>
      </left>
      <right/>
      <top style="medium">
        <color rgb="0000B0F0"/>
      </top>
      <bottom/>
      <diagonal/>
    </border>
    <border diagonalDown="false" diagonalUp="false">
      <left style="medium">
        <color rgb="00E46C0A"/>
      </left>
      <right style="thin">
        <color rgb="00FFFFFF"/>
      </right>
      <top/>
      <bottom style="thick">
        <color rgb="0000CCFF"/>
      </bottom>
      <diagonal/>
    </border>
    <border diagonalDown="false" diagonalUp="false">
      <left style="thin">
        <color rgb="00FFFFFF"/>
      </left>
      <right style="thin">
        <color rgb="00FFFFFF"/>
      </right>
      <top/>
      <bottom style="thick">
        <color rgb="0000CCFF"/>
      </bottom>
      <diagonal/>
    </border>
    <border diagonalDown="false" diagonalUp="false">
      <left style="thin">
        <color rgb="00FFFFFF"/>
      </left>
      <right/>
      <top/>
      <bottom style="thick">
        <color rgb="0000CCFF"/>
      </bottom>
      <diagonal/>
    </border>
    <border diagonalDown="false" diagonalUp="false">
      <left/>
      <right/>
      <top/>
      <bottom style="thick">
        <color rgb="0000CCFF"/>
      </bottom>
      <diagonal/>
    </border>
    <border diagonalDown="false" diagonalUp="false">
      <left style="thick">
        <color rgb="00FFFFFF"/>
      </left>
      <right/>
      <top/>
      <bottom style="thick">
        <color rgb="0000CCFF"/>
      </bottom>
      <diagonal/>
    </border>
    <border diagonalDown="false" diagonalUp="false">
      <left style="medium">
        <color rgb="0000B0F0"/>
      </left>
      <right/>
      <top/>
      <bottom/>
      <diagonal/>
    </border>
    <border diagonalDown="false" diagonalUp="false">
      <left style="medium">
        <color rgb="00E46C0A"/>
      </left>
      <right/>
      <top style="thick">
        <color rgb="0000CCFF"/>
      </top>
      <bottom style="thin">
        <color rgb="0000CCFF"/>
      </bottom>
      <diagonal/>
    </border>
    <border diagonalDown="false" diagonalUp="false">
      <left style="thick">
        <color rgb="0000CCFF"/>
      </left>
      <right/>
      <top style="thick">
        <color rgb="0000CCFF"/>
      </top>
      <bottom style="thin">
        <color rgb="0000CCFF"/>
      </bottom>
      <diagonal/>
    </border>
    <border diagonalDown="false" diagonalUp="false">
      <left/>
      <right/>
      <top style="thick">
        <color rgb="0000CCFF"/>
      </top>
      <bottom style="thin">
        <color rgb="0000CCFF"/>
      </bottom>
      <diagonal/>
    </border>
    <border diagonalDown="false" diagonalUp="false">
      <left style="medium">
        <color rgb="00E46C0A"/>
      </left>
      <right/>
      <top style="thin">
        <color rgb="0000CCFF"/>
      </top>
      <bottom style="thin">
        <color rgb="0000CCFF"/>
      </bottom>
      <diagonal/>
    </border>
    <border diagonalDown="false" diagonalUp="false">
      <left/>
      <right/>
      <top style="thin">
        <color rgb="0000CCFF"/>
      </top>
      <bottom style="thin">
        <color rgb="0000CCFF"/>
      </bottom>
      <diagonal/>
    </border>
    <border diagonalDown="false" diagonalUp="false">
      <left style="thick">
        <color rgb="0000CCFF"/>
      </left>
      <right/>
      <top style="thin">
        <color rgb="0000CCFF"/>
      </top>
      <bottom style="thin">
        <color rgb="0000CCFF"/>
      </bottom>
      <diagonal/>
    </border>
    <border diagonalDown="false" diagonalUp="false">
      <left/>
      <right/>
      <top style="thin">
        <color rgb="0000CCFF"/>
      </top>
      <bottom/>
      <diagonal/>
    </border>
    <border diagonalDown="false" diagonalUp="false">
      <left style="medium">
        <color rgb="00E46C0A"/>
      </left>
      <right style="medium">
        <color rgb="00FFFFFF"/>
      </right>
      <top style="thin">
        <color rgb="0000CCFF"/>
      </top>
      <bottom style="thin">
        <color rgb="0000CCFF"/>
      </bottom>
      <diagonal/>
    </border>
    <border diagonalDown="false" diagonalUp="false">
      <left style="medium">
        <color rgb="00FFFFFF"/>
      </left>
      <right style="thin">
        <color rgb="0000CCFF"/>
      </right>
      <top style="thin">
        <color rgb="0000CCFF"/>
      </top>
      <bottom style="thin">
        <color rgb="0000CCFF"/>
      </bottom>
      <diagonal/>
    </border>
    <border diagonalDown="false" diagonalUp="false">
      <left style="thin">
        <color rgb="0000CCFF"/>
      </left>
      <right/>
      <top style="thin">
        <color rgb="0000CCFF"/>
      </top>
      <bottom style="thin">
        <color rgb="0000CCFF"/>
      </bottom>
      <diagonal/>
    </border>
    <border diagonalDown="false" diagonalUp="false">
      <left style="thin">
        <color rgb="0000B0F0"/>
      </left>
      <right/>
      <top style="thin">
        <color rgb="0000B0F0"/>
      </top>
      <bottom style="thin">
        <color rgb="0000B0F0"/>
      </bottom>
      <diagonal/>
    </border>
    <border diagonalDown="false" diagonalUp="false">
      <left style="thin">
        <color rgb="0000B0F0"/>
      </left>
      <right style="thin">
        <color rgb="0000B0F0"/>
      </right>
      <top style="thin">
        <color rgb="0000B0F0"/>
      </top>
      <bottom style="thin">
        <color rgb="0000B0F0"/>
      </bottom>
      <diagonal/>
    </border>
    <border diagonalDown="false" diagonalUp="false">
      <left style="thin">
        <color rgb="0000B0F0"/>
      </left>
      <right style="thin">
        <color rgb="0000B0F0"/>
      </right>
      <top style="thin">
        <color rgb="0000B0F0"/>
      </top>
      <bottom/>
      <diagonal/>
    </border>
    <border diagonalDown="false" diagonalUp="false">
      <left style="medium">
        <color rgb="00E46C0A"/>
      </left>
      <right style="medium">
        <color rgb="00FFFFFF"/>
      </right>
      <top style="thin">
        <color rgb="0000CCFF"/>
      </top>
      <bottom style="medium">
        <color rgb="00FFFFFF"/>
      </bottom>
      <diagonal/>
    </border>
    <border diagonalDown="false" diagonalUp="false">
      <left style="medium">
        <color rgb="00FFFFFF"/>
      </left>
      <right style="thin">
        <color rgb="0000CCFF"/>
      </right>
      <top style="thin">
        <color rgb="0000CCFF"/>
      </top>
      <bottom style="medium">
        <color rgb="00FFFFFF"/>
      </bottom>
      <diagonal/>
    </border>
    <border diagonalDown="false" diagonalUp="false">
      <left style="thin">
        <color rgb="0000CCFF"/>
      </left>
      <right style="thin">
        <color rgb="0000CCFF"/>
      </right>
      <top style="thin">
        <color rgb="0000CCFF"/>
      </top>
      <bottom style="thin">
        <color rgb="0000CCFF"/>
      </bottom>
      <diagonal/>
    </border>
    <border diagonalDown="false" diagonalUp="false">
      <left style="medium">
        <color rgb="00E46C0A"/>
      </left>
      <right style="medium">
        <color rgb="00FFFFFF"/>
      </right>
      <top style="medium">
        <color rgb="00FFFFFF"/>
      </top>
      <bottom/>
      <diagonal/>
    </border>
    <border diagonalDown="false" diagonalUp="false">
      <left style="medium">
        <color rgb="00FFFFFF"/>
      </left>
      <right style="thin">
        <color rgb="0000CCFF"/>
      </right>
      <top style="medium">
        <color rgb="00FFFFFF"/>
      </top>
      <bottom/>
      <diagonal/>
    </border>
    <border diagonalDown="false" diagonalUp="false">
      <left style="thin">
        <color rgb="0000B0F0"/>
      </left>
      <right/>
      <top style="thin">
        <color rgb="0000B0F0"/>
      </top>
      <bottom/>
      <diagonal/>
    </border>
    <border diagonalDown="false" diagonalUp="false">
      <left/>
      <right style="thin">
        <color rgb="0000B0F0"/>
      </right>
      <top style="thin">
        <color rgb="0000B0F0"/>
      </top>
      <bottom/>
      <diagonal/>
    </border>
    <border diagonalDown="false" diagonalUp="false">
      <left/>
      <right style="thin">
        <color rgb="0000CCFF"/>
      </right>
      <top style="thin">
        <color rgb="0000CCFF"/>
      </top>
      <bottom style="thin">
        <color rgb="0000CCFF"/>
      </bottom>
      <diagonal/>
    </border>
    <border diagonalDown="false" diagonalUp="false">
      <left style="thin">
        <color rgb="0000CCFF"/>
      </left>
      <right/>
      <top style="thin">
        <color rgb="0000CCFF"/>
      </top>
      <bottom/>
      <diagonal/>
    </border>
    <border diagonalDown="false" diagonalUp="false">
      <left style="thin">
        <color rgb="0000B0F0"/>
      </left>
      <right style="thin">
        <color rgb="0000B0F0"/>
      </right>
      <top/>
      <bottom style="thin">
        <color rgb="0000B0F0"/>
      </bottom>
      <diagonal/>
    </border>
    <border diagonalDown="false" diagonalUp="false">
      <left style="thin">
        <color rgb="0000B0F0"/>
      </left>
      <right/>
      <top/>
      <bottom/>
      <diagonal/>
    </border>
    <border diagonalDown="false" diagonalUp="false">
      <left/>
      <right style="thin">
        <color rgb="0000B0F0"/>
      </right>
      <top/>
      <bottom/>
      <diagonal/>
    </border>
    <border diagonalDown="false" diagonalUp="false">
      <left/>
      <right style="thin">
        <color rgb="0000B0F0"/>
      </right>
      <top style="thin">
        <color rgb="0000B0F0"/>
      </top>
      <bottom style="thin">
        <color rgb="0000B0F0"/>
      </bottom>
      <diagonal/>
    </border>
    <border diagonalDown="false" diagonalUp="false">
      <left style="medium">
        <color rgb="00E46C0A"/>
      </left>
      <right/>
      <top/>
      <bottom style="thin">
        <color rgb="0000CCFF"/>
      </bottom>
      <diagonal/>
    </border>
    <border diagonalDown="false" diagonalUp="false">
      <left style="thick">
        <color rgb="0000CCFF"/>
      </left>
      <right/>
      <top/>
      <bottom style="thin">
        <color rgb="0000CCFF"/>
      </bottom>
      <diagonal/>
    </border>
    <border diagonalDown="false" diagonalUp="false">
      <left style="medium">
        <color rgb="00E46C0A"/>
      </left>
      <right style="thin">
        <color rgb="0000B0F0"/>
      </right>
      <top style="thin">
        <color rgb="0000CCFF"/>
      </top>
      <bottom style="thin">
        <color rgb="0000CCFF"/>
      </bottom>
      <diagonal/>
    </border>
    <border diagonalDown="false" diagonalUp="false">
      <left style="medium">
        <color rgb="00E46C0A"/>
      </left>
      <right style="thin">
        <color rgb="0000B0F0"/>
      </right>
      <top style="thin">
        <color rgb="0000CCFF"/>
      </top>
      <bottom/>
      <diagonal/>
    </border>
    <border diagonalDown="false" diagonalUp="false">
      <left style="medium">
        <color rgb="00E46C0A"/>
      </left>
      <right style="thin">
        <color rgb="0000CCFF"/>
      </right>
      <top/>
      <bottom style="thin">
        <color rgb="0000CCFF"/>
      </bottom>
      <diagonal/>
    </border>
    <border diagonalDown="false" diagonalUp="false">
      <left style="medium">
        <color rgb="00E46C0A"/>
      </left>
      <right style="thin">
        <color rgb="0000CCFF"/>
      </right>
      <top style="thin">
        <color rgb="0000CCFF"/>
      </top>
      <bottom style="thick">
        <color rgb="0000CCFF"/>
      </bottom>
      <diagonal/>
    </border>
    <border diagonalDown="false" diagonalUp="false">
      <left style="medium">
        <color rgb="00E46C0A"/>
      </left>
      <right style="medium">
        <color rgb="00FFFFFF"/>
      </right>
      <top style="thin">
        <color rgb="0000CCFF"/>
      </top>
      <bottom style="medium">
        <color rgb="00E46C0A"/>
      </bottom>
      <diagonal/>
    </border>
    <border diagonalDown="false" diagonalUp="false">
      <left style="medium">
        <color rgb="00FFFFFF"/>
      </left>
      <right style="thin">
        <color rgb="0000CCFF"/>
      </right>
      <top style="thin">
        <color rgb="0000CCFF"/>
      </top>
      <bottom style="medium">
        <color rgb="00E46C0A"/>
      </bottom>
      <diagonal/>
    </border>
    <border diagonalDown="false" diagonalUp="false">
      <left style="thin">
        <color rgb="0000CCFF"/>
      </left>
      <right/>
      <top style="thin">
        <color rgb="0000CCFF"/>
      </top>
      <bottom style="medium">
        <color rgb="00E46C0A"/>
      </bottom>
      <diagonal/>
    </border>
    <border diagonalDown="false" diagonalUp="false">
      <left/>
      <right style="medium">
        <color rgb="00FF6600"/>
      </right>
      <top style="medium">
        <color rgb="00E46C0A"/>
      </top>
      <bottom style="thin">
        <color rgb="00FF6600"/>
      </bottom>
      <diagonal/>
    </border>
    <border diagonalDown="false" diagonalUp="false">
      <left style="medium">
        <color rgb="00E46C0A"/>
      </left>
      <right style="thin">
        <color rgb="00FFFFFF"/>
      </right>
      <top style="thin">
        <color rgb="00FF6600"/>
      </top>
      <bottom style="medium">
        <color rgb="00FF6600"/>
      </bottom>
      <diagonal/>
    </border>
    <border diagonalDown="false" diagonalUp="false">
      <left/>
      <right style="thin">
        <color rgb="00FFFFFF"/>
      </right>
      <top/>
      <bottom style="medium">
        <color rgb="00FF6600"/>
      </bottom>
      <diagonal/>
    </border>
    <border diagonalDown="false" diagonalUp="false">
      <left style="thin">
        <color rgb="00FFFFFF"/>
      </left>
      <right style="thin">
        <color rgb="00FFFFFF"/>
      </right>
      <top/>
      <bottom style="medium">
        <color rgb="00FF6600"/>
      </bottom>
      <diagonal/>
    </border>
    <border diagonalDown="false" diagonalUp="false">
      <left style="thin">
        <color rgb="00FFFFFF"/>
      </left>
      <right style="thin">
        <color rgb="00FFFFFF"/>
      </right>
      <top style="thin">
        <color rgb="00FF6600"/>
      </top>
      <bottom style="medium">
        <color rgb="00FF6600"/>
      </bottom>
      <diagonal/>
    </border>
    <border diagonalDown="false" diagonalUp="false">
      <left/>
      <right/>
      <top style="thin">
        <color rgb="00FF6600"/>
      </top>
      <bottom style="medium">
        <color rgb="00FF6600"/>
      </bottom>
      <diagonal/>
    </border>
    <border diagonalDown="false" diagonalUp="false">
      <left style="thin">
        <color rgb="00FFFFFF"/>
      </left>
      <right/>
      <top style="thin">
        <color rgb="00FF6600"/>
      </top>
      <bottom style="medium">
        <color rgb="00FF6600"/>
      </bottom>
      <diagonal/>
    </border>
    <border diagonalDown="false" diagonalUp="false">
      <left style="thin">
        <color rgb="00FFFFFF"/>
      </left>
      <right/>
      <top/>
      <bottom style="thin">
        <color rgb="00E46C0A"/>
      </bottom>
      <diagonal/>
    </border>
  </borders>
  <cellStyleXfs count="25">
    <xf applyAlignment="true" applyBorder="true" applyFont="true" applyProtection="true" borderId="0" fillId="0" fontId="0" numFmtId="164">
      <alignment horizontal="general" indent="0" shrinkToFit="false" textRotation="0" vertical="bottom" wrapText="false"/>
      <protection hidden="false" locked="true"/>
    </xf>
    <xf applyAlignment="false" applyBorder="false" applyFont="true" applyProtection="false" borderId="0" fillId="0" fontId="1" numFmtId="0"/>
    <xf applyAlignment="false" applyBorder="false" applyFont="true" applyProtection="false" borderId="0" fillId="0" fontId="1" numFmtId="0"/>
    <xf applyAlignment="false" applyBorder="false" applyFont="true" applyProtection="false" borderId="0" fillId="0" fontId="2" numFmtId="0"/>
    <xf applyAlignment="false" applyBorder="false" applyFont="true" applyProtection="false" borderId="0" fillId="0" fontId="2"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1" numFmtId="43"/>
    <xf applyAlignment="false" applyBorder="false" applyFont="true" applyProtection="false" borderId="0" fillId="0" fontId="1" numFmtId="41"/>
    <xf applyAlignment="false" applyBorder="false" applyFont="true" applyProtection="false" borderId="0" fillId="0" fontId="1" numFmtId="44"/>
    <xf applyAlignment="false" applyBorder="false" applyFont="true" applyProtection="false" borderId="0" fillId="0" fontId="1" numFmtId="42"/>
    <xf applyAlignment="false" applyBorder="false" applyFont="true" applyProtection="false" borderId="0" fillId="0" fontId="1" numFmtId="9"/>
    <xf applyAlignment="true" applyBorder="true" applyFont="true" applyProtection="true" borderId="0" fillId="0" fontId="4" numFmtId="164">
      <alignment horizontal="general" indent="0" shrinkToFit="false" textRotation="0" vertical="bottom" wrapText="false"/>
      <protection hidden="false" locked="true"/>
    </xf>
    <xf applyAlignment="true" applyBorder="true" applyFont="true" applyProtection="true" borderId="0" fillId="0" fontId="5" numFmtId="164">
      <alignment horizontal="left"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6" numFmtId="164">
      <alignment horizontal="general" indent="0" shrinkToFit="false" textRotation="0" vertical="bottom" wrapText="false"/>
      <protection hidden="false" locked="true"/>
    </xf>
    <xf applyAlignment="true" applyBorder="true" applyFont="true" applyProtection="true" borderId="0" fillId="0" fontId="0" numFmtId="166">
      <alignment horizontal="general" indent="0" shrinkToFit="false" textRotation="0" vertical="bottom" wrapText="false"/>
      <protection hidden="false" locked="true"/>
    </xf>
  </cellStyleXfs>
  <cellXfs count="846">
    <xf applyAlignment="false" applyBorder="false" applyFont="false" applyProtection="false" borderId="0" fillId="0" fontId="0" numFmtId="164" xfId="0"/>
    <xf applyAlignment="false" applyBorder="false" applyFont="true" applyProtection="false" borderId="0" fillId="0" fontId="0" numFmtId="164" xfId="0"/>
    <xf applyAlignment="true" applyBorder="false" applyFont="true" applyProtection="false" borderId="0" fillId="0" fontId="0" numFmtId="164" xfId="0">
      <alignment horizontal="center" indent="0" shrinkToFit="false" textRotation="0" vertical="bottom" wrapText="false"/>
    </xf>
    <xf applyAlignment="true" applyBorder="false" applyFont="true" applyProtection="false" borderId="0" fillId="0" fontId="0" numFmtId="164" xfId="0">
      <alignment horizontal="general" indent="0" shrinkToFit="false" textRotation="0" vertical="center" wrapText="false"/>
    </xf>
    <xf applyAlignment="true" applyBorder="false" applyFont="false" applyProtection="false" borderId="0" fillId="0" fontId="0" numFmtId="164" xfId="0">
      <alignment horizontal="general" indent="0" shrinkToFit="false" textRotation="0" vertical="center" wrapText="false"/>
    </xf>
    <xf applyAlignment="false" applyBorder="false" applyFont="true" applyProtection="false" borderId="0" fillId="0" fontId="7" numFmtId="167" xfId="0"/>
    <xf applyAlignment="false" applyBorder="false" applyFont="true" applyProtection="false" borderId="0" fillId="0" fontId="7" numFmtId="164" xfId="0"/>
    <xf applyAlignment="true" applyBorder="true" applyFont="true" applyProtection="false" borderId="1" fillId="2" fontId="8" numFmtId="168" xfId="0">
      <alignment horizontal="general" indent="0" shrinkToFit="false" textRotation="0" vertical="center" wrapText="false"/>
    </xf>
    <xf applyAlignment="true" applyBorder="true" applyFont="true" applyProtection="false" borderId="2" fillId="2" fontId="9" numFmtId="168" xfId="0">
      <alignment horizontal="general" indent="0" shrinkToFit="false" textRotation="0" vertical="center" wrapText="false"/>
    </xf>
    <xf applyAlignment="true" applyBorder="true" applyFont="true" applyProtection="false" borderId="3" fillId="2" fontId="10" numFmtId="169" xfId="0">
      <alignment horizontal="general" indent="0" shrinkToFit="false" textRotation="0" vertical="center" wrapText="false"/>
    </xf>
    <xf applyAlignment="true" applyBorder="true" applyFont="true" applyProtection="false" borderId="3" fillId="2" fontId="10" numFmtId="169" xfId="0">
      <alignment horizontal="center" indent="0" shrinkToFit="false" textRotation="0" vertical="center" wrapText="false"/>
    </xf>
    <xf applyAlignment="true" applyBorder="true" applyFont="true" applyProtection="false" borderId="4" fillId="2" fontId="11" numFmtId="167" xfId="0">
      <alignment horizontal="center" indent="0" shrinkToFit="false" textRotation="0" vertical="center" wrapText="false"/>
    </xf>
    <xf applyAlignment="true" applyBorder="true" applyFont="true" applyProtection="false" borderId="3" fillId="2" fontId="11" numFmtId="167" xfId="0">
      <alignment horizontal="center" indent="0" shrinkToFit="false" textRotation="0" vertical="center" wrapText="false"/>
    </xf>
    <xf applyAlignment="true" applyBorder="false" applyFont="true" applyProtection="false" borderId="0" fillId="0" fontId="7" numFmtId="164" xfId="0">
      <alignment horizontal="general" indent="0" shrinkToFit="false" textRotation="0" vertical="center" wrapText="false"/>
    </xf>
    <xf applyAlignment="false" applyBorder="true" applyFont="true" applyProtection="true" borderId="5" fillId="0" fontId="12" numFmtId="164" xfId="0">
      <protection hidden="true" locked="true"/>
    </xf>
    <xf applyAlignment="false" applyBorder="true" applyFont="true" applyProtection="true" borderId="6" fillId="0" fontId="12" numFmtId="164" xfId="0">
      <protection hidden="true" locked="true"/>
    </xf>
    <xf applyAlignment="false" applyBorder="true" applyFont="true" applyProtection="true" borderId="7" fillId="0" fontId="12" numFmtId="164" xfId="0">
      <protection hidden="true" locked="true"/>
    </xf>
    <xf applyAlignment="true" applyBorder="true" applyFont="true" applyProtection="true" borderId="7" fillId="0" fontId="12" numFmtId="164" xfId="0">
      <alignment horizontal="center" indent="0" shrinkToFit="false" textRotation="0" vertical="bottom" wrapText="false"/>
      <protection hidden="true" locked="true"/>
    </xf>
    <xf applyAlignment="true" applyBorder="true" applyFont="true" applyProtection="true" borderId="7" fillId="0" fontId="13" numFmtId="164" xfId="0">
      <alignment horizontal="left" indent="0" shrinkToFit="false" textRotation="0" vertical="center" wrapText="true"/>
      <protection hidden="true" locked="true"/>
    </xf>
    <xf applyAlignment="true" applyBorder="true" applyFont="true" applyProtection="true" borderId="8" fillId="0" fontId="14" numFmtId="167" xfId="0">
      <alignment horizontal="general" indent="0" shrinkToFit="false" textRotation="0" vertical="center" wrapText="true"/>
      <protection hidden="true" locked="true"/>
    </xf>
    <xf applyAlignment="true" applyBorder="true" applyFont="true" applyProtection="true" borderId="9" fillId="0" fontId="14" numFmtId="167" xfId="0">
      <alignment horizontal="center" indent="0" shrinkToFit="false" textRotation="0" vertical="center" wrapText="true"/>
      <protection hidden="true" locked="true"/>
    </xf>
    <xf applyAlignment="true" applyBorder="true" applyFont="true" applyProtection="true" borderId="10" fillId="2" fontId="10" numFmtId="164" xfId="0">
      <alignment horizontal="general" indent="0" shrinkToFit="false" textRotation="0" vertical="center" wrapText="false"/>
      <protection hidden="true" locked="true"/>
    </xf>
    <xf applyAlignment="true" applyBorder="true" applyFont="true" applyProtection="true" borderId="0" fillId="2" fontId="15" numFmtId="164" xfId="0">
      <alignment horizontal="general" indent="0" shrinkToFit="false" textRotation="0" vertical="center" wrapText="false"/>
      <protection hidden="true" locked="true"/>
    </xf>
    <xf applyAlignment="true" applyBorder="true" applyFont="true" applyProtection="true" borderId="11" fillId="2" fontId="16" numFmtId="164" xfId="0">
      <alignment horizontal="center" indent="0" shrinkToFit="false" textRotation="0" vertical="center" wrapText="false"/>
      <protection hidden="true" locked="true"/>
    </xf>
    <xf applyAlignment="true" applyBorder="true" applyFont="true" applyProtection="true" borderId="12" fillId="2" fontId="17" numFmtId="167" xfId="0">
      <alignment horizontal="general" indent="0" shrinkToFit="false" textRotation="0" vertical="center" wrapText="false"/>
      <protection hidden="true" locked="true"/>
    </xf>
    <xf applyAlignment="true" applyBorder="true" applyFont="true" applyProtection="true" borderId="13" fillId="0" fontId="18" numFmtId="164" xfId="0">
      <alignment horizontal="general" indent="0" shrinkToFit="false" textRotation="0" vertical="center" wrapText="false"/>
      <protection hidden="true" locked="true"/>
    </xf>
    <xf applyAlignment="true" applyBorder="true" applyFont="true" applyProtection="true" borderId="14" fillId="0" fontId="18" numFmtId="164" xfId="0">
      <alignment horizontal="general" indent="0" shrinkToFit="false" textRotation="0" vertical="center" wrapText="false"/>
      <protection hidden="true" locked="true"/>
    </xf>
    <xf applyAlignment="true" applyBorder="true" applyFont="true" applyProtection="true" borderId="3" fillId="0" fontId="11" numFmtId="170" xfId="0">
      <alignment horizontal="general" indent="0" shrinkToFit="false" textRotation="0" vertical="center" wrapText="true"/>
      <protection hidden="true" locked="true"/>
    </xf>
    <xf applyAlignment="true" applyBorder="true" applyFont="true" applyProtection="true" borderId="3" fillId="0" fontId="19" numFmtId="170" xfId="0">
      <alignment horizontal="center" indent="0" shrinkToFit="false" textRotation="0" vertical="top" wrapText="true"/>
      <protection hidden="true" locked="true"/>
    </xf>
    <xf applyAlignment="true" applyBorder="true" applyFont="true" applyProtection="true" borderId="3" fillId="0" fontId="19" numFmtId="167" xfId="0">
      <alignment horizontal="general" indent="0" shrinkToFit="false" textRotation="0" vertical="top" wrapText="true"/>
      <protection hidden="true" locked="true"/>
    </xf>
    <xf applyAlignment="true" applyBorder="true" applyFont="true" applyProtection="true" borderId="15" fillId="0" fontId="18" numFmtId="164" xfId="0">
      <alignment horizontal="center" indent="0" shrinkToFit="false" textRotation="0" vertical="center" wrapText="false"/>
      <protection hidden="true" locked="true"/>
    </xf>
    <xf applyAlignment="true" applyBorder="true" applyFont="true" applyProtection="true" borderId="0" fillId="0" fontId="20" numFmtId="170" xfId="0">
      <alignment horizontal="left" indent="0" shrinkToFit="false" textRotation="0" vertical="top" wrapText="true"/>
      <protection hidden="true" locked="true"/>
    </xf>
    <xf applyAlignment="true" applyBorder="true" applyFont="true" applyProtection="true" borderId="0" fillId="0" fontId="23" numFmtId="167" xfId="0">
      <alignment horizontal="general" indent="0" shrinkToFit="false" textRotation="0" vertical="top" wrapText="true"/>
      <protection hidden="true" locked="true"/>
    </xf>
    <xf applyAlignment="true" applyBorder="true" applyFont="true" applyProtection="true" borderId="16" fillId="0" fontId="23" numFmtId="170" xfId="0">
      <alignment horizontal="general" indent="0" shrinkToFit="false" textRotation="0" vertical="top" wrapText="true"/>
      <protection hidden="true" locked="true"/>
    </xf>
    <xf applyAlignment="true" applyBorder="true" applyFont="true" applyProtection="true" borderId="17" fillId="0" fontId="22" numFmtId="167" xfId="21">
      <alignment horizontal="center" indent="0" shrinkToFit="false" textRotation="0" vertical="center" wrapText="true"/>
      <protection hidden="true" locked="true"/>
    </xf>
    <xf applyAlignment="true" applyBorder="false" applyFont="true" applyProtection="false" borderId="0" fillId="0" fontId="7" numFmtId="164" xfId="0">
      <alignment horizontal="general" indent="0" shrinkToFit="false" textRotation="0" vertical="center" wrapText="false"/>
    </xf>
    <xf applyAlignment="true" applyBorder="false" applyFont="true" applyProtection="false" borderId="0" fillId="0" fontId="0" numFmtId="164" xfId="0">
      <alignment horizontal="center" indent="0" shrinkToFit="false" textRotation="0" vertical="center" wrapText="false"/>
    </xf>
    <xf applyAlignment="true" applyBorder="true" applyFont="true" applyProtection="false" borderId="0" fillId="0" fontId="25" numFmtId="171" xfId="0">
      <alignment horizontal="center" indent="0" shrinkToFit="false" textRotation="0" vertical="center" wrapText="false"/>
    </xf>
    <xf applyAlignment="true" applyBorder="false" applyFont="true" applyProtection="false" borderId="0" fillId="0" fontId="7" numFmtId="167" xfId="0">
      <alignment horizontal="center" indent="0" shrinkToFit="false" textRotation="0" vertical="center" wrapText="false"/>
    </xf>
    <xf applyAlignment="true" applyBorder="false" applyFont="true" applyProtection="false" borderId="0" fillId="0" fontId="7" numFmtId="167" xfId="0">
      <alignment horizontal="general" indent="0" shrinkToFit="false" textRotation="0" vertical="center" wrapText="false"/>
    </xf>
    <xf applyAlignment="true" applyBorder="true" applyFont="true" applyProtection="false" borderId="18" fillId="3" fontId="26" numFmtId="168" xfId="0">
      <alignment horizontal="center" indent="0" shrinkToFit="false" textRotation="0" vertical="center" wrapText="false"/>
    </xf>
    <xf applyAlignment="true" applyBorder="true" applyFont="true" applyProtection="false" borderId="19" fillId="3" fontId="10" numFmtId="169" xfId="0">
      <alignment horizontal="general" indent="0" shrinkToFit="false" textRotation="0" vertical="center" wrapText="false"/>
    </xf>
    <xf applyAlignment="true" applyBorder="true" applyFont="true" applyProtection="false" borderId="19" fillId="3" fontId="10" numFmtId="169" xfId="0">
      <alignment horizontal="center" indent="0" shrinkToFit="false" textRotation="0" vertical="center" wrapText="false"/>
    </xf>
    <xf applyAlignment="true" applyBorder="true" applyFont="true" applyProtection="false" borderId="19" fillId="3" fontId="25" numFmtId="171" xfId="0">
      <alignment horizontal="center" indent="0" shrinkToFit="false" textRotation="0" vertical="center" wrapText="false"/>
    </xf>
    <xf applyAlignment="true" applyBorder="true" applyFont="true" applyProtection="false" borderId="20" fillId="3" fontId="11" numFmtId="167" xfId="0">
      <alignment horizontal="center" indent="0" shrinkToFit="false" textRotation="0" vertical="center" wrapText="false"/>
    </xf>
    <xf applyAlignment="true" applyBorder="true" applyFont="true" applyProtection="false" borderId="3" fillId="3" fontId="11" numFmtId="167" xfId="0">
      <alignment horizontal="center" indent="0" shrinkToFit="false" textRotation="0" vertical="center" wrapText="false"/>
    </xf>
    <xf applyAlignment="true" applyBorder="true" applyFont="false" applyProtection="false" borderId="0" fillId="4" fontId="0" numFmtId="164" xfId="0">
      <alignment horizontal="general" indent="0" shrinkToFit="false" textRotation="0" vertical="center" wrapText="false"/>
    </xf>
    <xf applyAlignment="true" applyBorder="true" applyFont="true" applyProtection="true" borderId="21" fillId="0" fontId="27" numFmtId="164" xfId="0">
      <alignment horizontal="general" indent="0" shrinkToFit="false" textRotation="0" vertical="center" wrapText="false"/>
      <protection hidden="true" locked="true"/>
    </xf>
    <xf applyAlignment="true" applyBorder="true" applyFont="true" applyProtection="true" borderId="22" fillId="0" fontId="27" numFmtId="164" xfId="0">
      <alignment horizontal="general" indent="0" shrinkToFit="false" textRotation="0" vertical="center" wrapText="false"/>
      <protection hidden="true" locked="true"/>
    </xf>
    <xf applyAlignment="true" applyBorder="true" applyFont="true" applyProtection="true" borderId="23" fillId="0" fontId="12" numFmtId="164" xfId="0">
      <alignment horizontal="general" indent="0" shrinkToFit="false" textRotation="0" vertical="center" wrapText="false"/>
      <protection hidden="true" locked="true"/>
    </xf>
    <xf applyAlignment="true" applyBorder="true" applyFont="true" applyProtection="true" borderId="24" fillId="0" fontId="12" numFmtId="164" xfId="0">
      <alignment horizontal="center" indent="0" shrinkToFit="false" textRotation="0" vertical="center" wrapText="false"/>
      <protection hidden="true" locked="true"/>
    </xf>
    <xf applyAlignment="true" applyBorder="true" applyFont="true" applyProtection="true" borderId="24" fillId="0" fontId="13" numFmtId="164" xfId="0">
      <alignment horizontal="left" indent="0" shrinkToFit="false" textRotation="0" vertical="center" wrapText="true"/>
      <protection hidden="true" locked="true"/>
    </xf>
    <xf applyAlignment="true" applyBorder="true" applyFont="true" applyProtection="true" borderId="25" fillId="0" fontId="25" numFmtId="171" xfId="0">
      <alignment horizontal="center" indent="0" shrinkToFit="false" textRotation="0" vertical="center" wrapText="true"/>
      <protection hidden="true" locked="true"/>
    </xf>
    <xf applyAlignment="true" applyBorder="true" applyFont="true" applyProtection="true" borderId="26" fillId="0" fontId="27" numFmtId="167" xfId="0">
      <alignment horizontal="center" indent="0" shrinkToFit="false" textRotation="0" vertical="center" wrapText="true"/>
      <protection hidden="true" locked="true"/>
    </xf>
    <xf applyAlignment="true" applyBorder="true" applyFont="true" applyProtection="true" borderId="27" fillId="0" fontId="27" numFmtId="167" xfId="0">
      <alignment horizontal="center" indent="0" shrinkToFit="false" textRotation="0" vertical="center" wrapText="true"/>
      <protection hidden="true" locked="true"/>
    </xf>
    <xf applyAlignment="true" applyBorder="true" applyFont="true" applyProtection="true" borderId="10" fillId="2" fontId="20" numFmtId="164" xfId="0">
      <alignment horizontal="general" indent="0" shrinkToFit="false" textRotation="0" vertical="center" wrapText="false"/>
      <protection hidden="true" locked="true"/>
    </xf>
    <xf applyAlignment="true" applyBorder="true" applyFont="true" applyProtection="true" borderId="0" fillId="2" fontId="20" numFmtId="164" xfId="0">
      <alignment horizontal="general" indent="0" shrinkToFit="false" textRotation="0" vertical="center" wrapText="false"/>
      <protection hidden="true" locked="true"/>
    </xf>
    <xf applyAlignment="true" applyBorder="true" applyFont="true" applyProtection="true" borderId="28" fillId="2" fontId="10" numFmtId="164" xfId="0">
      <alignment horizontal="center" indent="0" shrinkToFit="false" textRotation="0" vertical="center" wrapText="false"/>
      <protection hidden="true" locked="true"/>
    </xf>
    <xf applyAlignment="true" applyBorder="true" applyFont="true" applyProtection="true" borderId="0" fillId="2" fontId="25" numFmtId="171" xfId="0">
      <alignment horizontal="center" indent="0" shrinkToFit="false" textRotation="0" vertical="center" wrapText="false"/>
      <protection hidden="true" locked="true"/>
    </xf>
    <xf applyAlignment="true" applyBorder="true" applyFont="true" applyProtection="true" borderId="0" fillId="2" fontId="28" numFmtId="167" xfId="0">
      <alignment horizontal="center" indent="0" shrinkToFit="false" textRotation="0" vertical="center" wrapText="false"/>
      <protection hidden="true" locked="true"/>
    </xf>
    <xf applyAlignment="true" applyBorder="true" applyFont="true" applyProtection="true" borderId="29" fillId="2" fontId="28" numFmtId="167" xfId="0">
      <alignment horizontal="general" indent="0" shrinkToFit="false" textRotation="0" vertical="center" wrapText="false"/>
      <protection hidden="true" locked="true"/>
    </xf>
    <xf applyAlignment="true" applyBorder="true" applyFont="true" applyProtection="true" borderId="30" fillId="0" fontId="11" numFmtId="164" xfId="0">
      <alignment horizontal="general" indent="0" shrinkToFit="false" textRotation="0" vertical="center" wrapText="true"/>
      <protection hidden="true" locked="true"/>
    </xf>
    <xf applyAlignment="true" applyBorder="true" applyFont="true" applyProtection="true" borderId="3" fillId="0" fontId="11" numFmtId="164" xfId="0">
      <alignment horizontal="left" indent="0" shrinkToFit="false" textRotation="0" vertical="bottom" wrapText="true"/>
      <protection hidden="true" locked="true"/>
    </xf>
    <xf applyAlignment="true" applyBorder="true" applyFont="true" applyProtection="true" borderId="31" fillId="5" fontId="11" numFmtId="170" xfId="0">
      <alignment horizontal="left" indent="0" shrinkToFit="false" textRotation="0" vertical="center" wrapText="true"/>
      <protection hidden="true" locked="true"/>
    </xf>
    <xf applyAlignment="true" applyBorder="true" applyFont="true" applyProtection="true" borderId="3" fillId="5" fontId="25" numFmtId="171" xfId="0">
      <alignment horizontal="center" indent="0" shrinkToFit="false" textRotation="0" vertical="center" wrapText="true"/>
      <protection hidden="true" locked="true"/>
    </xf>
    <xf applyAlignment="true" applyBorder="true" applyFont="true" applyProtection="true" borderId="3" fillId="5" fontId="11" numFmtId="167" xfId="0">
      <alignment horizontal="center" indent="0" shrinkToFit="false" textRotation="0" vertical="center" wrapText="true"/>
      <protection hidden="true" locked="true"/>
    </xf>
    <xf applyAlignment="true" applyBorder="true" applyFont="true" applyProtection="true" borderId="32" fillId="5" fontId="11" numFmtId="167" xfId="0">
      <alignment horizontal="center" indent="0" shrinkToFit="false" textRotation="0" vertical="center" wrapText="true"/>
      <protection hidden="true" locked="true"/>
    </xf>
    <xf applyAlignment="true" applyBorder="true" applyFont="true" applyProtection="true" borderId="33" fillId="0" fontId="14" numFmtId="164" xfId="0">
      <alignment horizontal="general" indent="0" shrinkToFit="false" textRotation="0" vertical="center" wrapText="true"/>
      <protection hidden="true" locked="true"/>
    </xf>
    <xf applyAlignment="true" applyBorder="true" applyFont="true" applyProtection="true" borderId="34" fillId="0" fontId="14" numFmtId="164" xfId="0">
      <alignment horizontal="left" indent="0" shrinkToFit="false" textRotation="0" vertical="center" wrapText="true"/>
      <protection hidden="true" locked="true"/>
    </xf>
    <xf applyAlignment="true" applyBorder="true" applyFont="true" applyProtection="true" borderId="35" fillId="5" fontId="5" numFmtId="170" xfId="0">
      <alignment horizontal="center" indent="0" shrinkToFit="false" textRotation="0" vertical="center" wrapText="true"/>
      <protection hidden="true" locked="true"/>
    </xf>
    <xf applyAlignment="true" applyBorder="true" applyFont="true" applyProtection="true" borderId="35" fillId="5" fontId="11" numFmtId="170" xfId="0">
      <alignment horizontal="center" indent="0" shrinkToFit="false" textRotation="0" vertical="center" wrapText="true"/>
      <protection hidden="true" locked="true"/>
    </xf>
    <xf applyAlignment="true" applyBorder="true" applyFont="true" applyProtection="true" borderId="22" fillId="0" fontId="11" numFmtId="170" xfId="0">
      <alignment horizontal="center" indent="0" shrinkToFit="false" textRotation="0" vertical="center" wrapText="true"/>
      <protection hidden="true" locked="true"/>
    </xf>
    <xf applyAlignment="true" applyBorder="true" applyFont="true" applyProtection="true" borderId="23" fillId="0" fontId="11" numFmtId="164" xfId="0">
      <alignment horizontal="general" indent="0" shrinkToFit="false" textRotation="0" vertical="center" wrapText="true"/>
      <protection hidden="true" locked="true"/>
    </xf>
    <xf applyAlignment="true" applyBorder="true" applyFont="true" applyProtection="true" borderId="36" fillId="0" fontId="25" numFmtId="171" xfId="0">
      <alignment horizontal="center" indent="0" shrinkToFit="false" textRotation="0" vertical="center" wrapText="true"/>
      <protection hidden="true" locked="true"/>
    </xf>
    <xf applyAlignment="true" applyBorder="true" applyFont="true" applyProtection="false" borderId="36" fillId="0" fontId="29" numFmtId="167" xfId="0">
      <alignment horizontal="center" indent="0" shrinkToFit="false" textRotation="0" vertical="center" wrapText="false"/>
    </xf>
    <xf applyAlignment="true" applyBorder="true" applyFont="true" applyProtection="true" borderId="37" fillId="0" fontId="14" numFmtId="164" xfId="0">
      <alignment horizontal="left" indent="0" shrinkToFit="false" textRotation="0" vertical="center" wrapText="true"/>
      <protection hidden="true" locked="true"/>
    </xf>
    <xf applyAlignment="true" applyBorder="true" applyFont="true" applyProtection="true" borderId="38" fillId="0" fontId="14" numFmtId="164" xfId="0">
      <alignment horizontal="left" indent="0" shrinkToFit="false" textRotation="0" vertical="center" wrapText="true"/>
      <protection hidden="true" locked="true"/>
    </xf>
    <xf applyAlignment="true" applyBorder="true" applyFont="true" applyProtection="true" borderId="39" fillId="5" fontId="11" numFmtId="170" xfId="0">
      <alignment horizontal="left" indent="0" shrinkToFit="false" textRotation="0" vertical="center" wrapText="true"/>
      <protection hidden="true" locked="true"/>
    </xf>
    <xf applyAlignment="true" applyBorder="true" applyFont="true" applyProtection="true" borderId="39" fillId="5" fontId="11" numFmtId="164" xfId="0">
      <alignment horizontal="center" indent="0" shrinkToFit="false" textRotation="0" vertical="center" wrapText="true"/>
      <protection hidden="true" locked="true"/>
    </xf>
    <xf applyAlignment="true" applyBorder="true" applyFont="true" applyProtection="true" borderId="39" fillId="5" fontId="30" numFmtId="170" xfId="0">
      <alignment horizontal="center" indent="0" shrinkToFit="false" textRotation="0" vertical="center" wrapText="true"/>
      <protection hidden="true" locked="true"/>
    </xf>
    <xf applyAlignment="true" applyBorder="true" applyFont="true" applyProtection="true" borderId="39" fillId="5" fontId="11" numFmtId="170" xfId="0">
      <alignment horizontal="center" indent="0" shrinkToFit="false" textRotation="0" vertical="center" wrapText="true"/>
      <protection hidden="true" locked="true"/>
    </xf>
    <xf applyAlignment="true" applyBorder="true" applyFont="true" applyProtection="true" borderId="39" fillId="0" fontId="5" numFmtId="170" xfId="0">
      <alignment horizontal="left" indent="0" shrinkToFit="false" textRotation="0" vertical="center" wrapText="true"/>
      <protection hidden="true" locked="true"/>
    </xf>
    <xf applyAlignment="true" applyBorder="true" applyFont="true" applyProtection="true" borderId="9" fillId="0" fontId="25" numFmtId="164" xfId="0">
      <alignment horizontal="center" indent="0" shrinkToFit="false" textRotation="0" vertical="center" wrapText="true"/>
      <protection hidden="true" locked="true"/>
    </xf>
    <xf applyAlignment="true" applyBorder="true" applyFont="true" applyProtection="true" borderId="9" fillId="0" fontId="27" numFmtId="167" xfId="21">
      <alignment horizontal="center" indent="0" shrinkToFit="false" textRotation="0" vertical="center" wrapText="true"/>
      <protection hidden="true" locked="true"/>
    </xf>
    <xf applyAlignment="true" applyBorder="true" applyFont="true" applyProtection="true" borderId="40" fillId="0" fontId="11" numFmtId="164" xfId="0">
      <alignment horizontal="general" indent="0" shrinkToFit="false" textRotation="0" vertical="center" wrapText="true"/>
      <protection hidden="true" locked="true"/>
    </xf>
    <xf applyAlignment="true" applyBorder="true" applyFont="true" applyProtection="true" borderId="0" fillId="0" fontId="11" numFmtId="164" xfId="0">
      <alignment horizontal="left" indent="0" shrinkToFit="false" textRotation="0" vertical="bottom" wrapText="true"/>
      <protection hidden="true" locked="true"/>
    </xf>
    <xf applyAlignment="true" applyBorder="true" applyFont="true" applyProtection="true" borderId="41" fillId="5" fontId="11" numFmtId="170" xfId="0">
      <alignment horizontal="left" indent="0" shrinkToFit="false" textRotation="0" vertical="center" wrapText="true"/>
      <protection hidden="true" locked="true"/>
    </xf>
    <xf applyAlignment="true" applyBorder="true" applyFont="true" applyProtection="true" borderId="0" fillId="5" fontId="25" numFmtId="171" xfId="0">
      <alignment horizontal="center" indent="0" shrinkToFit="false" textRotation="0" vertical="center" wrapText="true"/>
      <protection hidden="true" locked="true"/>
    </xf>
    <xf applyAlignment="true" applyBorder="true" applyFont="true" applyProtection="true" borderId="0" fillId="5" fontId="11" numFmtId="167" xfId="0">
      <alignment horizontal="center" indent="0" shrinkToFit="false" textRotation="0" vertical="center" wrapText="true"/>
      <protection hidden="true" locked="true"/>
    </xf>
    <xf applyAlignment="true" applyBorder="true" applyFont="true" applyProtection="true" borderId="42" fillId="5" fontId="11" numFmtId="167" xfId="0">
      <alignment horizontal="center" indent="0" shrinkToFit="false" textRotation="0" vertical="center" wrapText="true"/>
      <protection hidden="true" locked="true"/>
    </xf>
    <xf applyAlignment="true" applyBorder="true" applyFont="true" applyProtection="true" borderId="35" fillId="0" fontId="5" numFmtId="170" xfId="0">
      <alignment horizontal="center" indent="0" shrinkToFit="false" textRotation="0" vertical="center" wrapText="true"/>
      <protection hidden="true" locked="true"/>
    </xf>
    <xf applyAlignment="true" applyBorder="true" applyFont="true" applyProtection="true" borderId="43" fillId="0" fontId="5" numFmtId="170" xfId="0">
      <alignment horizontal="center" indent="0" shrinkToFit="false" textRotation="0" vertical="center" wrapText="true"/>
      <protection hidden="true" locked="true"/>
    </xf>
    <xf applyAlignment="true" applyBorder="true" applyFont="true" applyProtection="true" borderId="25" fillId="0" fontId="5" numFmtId="170" xfId="0">
      <alignment horizontal="center" indent="0" shrinkToFit="false" textRotation="0" vertical="center" wrapText="true"/>
      <protection hidden="true" locked="true"/>
    </xf>
    <xf applyAlignment="true" applyBorder="true" applyFont="true" applyProtection="true" borderId="44" fillId="0" fontId="5" numFmtId="170" xfId="0">
      <alignment horizontal="center" indent="0" shrinkToFit="false" textRotation="0" vertical="center" wrapText="true"/>
      <protection hidden="true" locked="true"/>
    </xf>
    <xf applyAlignment="true" applyBorder="true" applyFont="true" applyProtection="true" borderId="45" fillId="0" fontId="5" numFmtId="170" xfId="0">
      <alignment horizontal="center" indent="0" shrinkToFit="false" textRotation="0" vertical="center" wrapText="true"/>
      <protection hidden="true" locked="true"/>
    </xf>
    <xf applyAlignment="true" applyBorder="true" applyFont="true" applyProtection="true" borderId="23" fillId="0" fontId="11" numFmtId="170" xfId="0">
      <alignment horizontal="center" indent="0" shrinkToFit="false" textRotation="0" vertical="center" wrapText="true"/>
      <protection hidden="true" locked="true"/>
    </xf>
    <xf applyAlignment="true" applyBorder="true" applyFont="true" applyProtection="true" borderId="37" fillId="0" fontId="27" numFmtId="164" xfId="0">
      <alignment horizontal="left" indent="0" shrinkToFit="false" textRotation="0" vertical="center" wrapText="true"/>
      <protection hidden="true" locked="true"/>
    </xf>
    <xf applyAlignment="true" applyBorder="true" applyFont="true" applyProtection="true" borderId="39" fillId="0" fontId="11" numFmtId="170" xfId="0">
      <alignment horizontal="left" indent="0" shrinkToFit="false" textRotation="0" vertical="center" wrapText="true"/>
      <protection hidden="true" locked="true"/>
    </xf>
    <xf applyAlignment="true" applyBorder="true" applyFont="true" applyProtection="true" borderId="39" fillId="0" fontId="11" numFmtId="164" xfId="0">
      <alignment horizontal="center" indent="0" shrinkToFit="false" textRotation="0" vertical="center" wrapText="true"/>
      <protection hidden="true" locked="true"/>
    </xf>
    <xf applyAlignment="true" applyBorder="true" applyFont="true" applyProtection="true" borderId="39" fillId="0" fontId="11" numFmtId="170" xfId="0">
      <alignment horizontal="center" indent="0" shrinkToFit="false" textRotation="0" vertical="center" wrapText="true"/>
      <protection hidden="true" locked="true"/>
    </xf>
    <xf applyAlignment="true" applyBorder="true" applyFont="true" applyProtection="true" borderId="46" fillId="2" fontId="20" numFmtId="164" xfId="0">
      <alignment horizontal="general" indent="0" shrinkToFit="false" textRotation="0" vertical="center" wrapText="false"/>
      <protection hidden="true" locked="true"/>
    </xf>
    <xf applyAlignment="true" applyBorder="true" applyFont="true" applyProtection="true" borderId="47" fillId="2" fontId="20" numFmtId="164" xfId="0">
      <alignment horizontal="general" indent="0" shrinkToFit="false" textRotation="0" vertical="center" wrapText="false"/>
      <protection hidden="true" locked="true"/>
    </xf>
    <xf applyAlignment="true" applyBorder="true" applyFont="true" applyProtection="true" borderId="0" fillId="2" fontId="10" numFmtId="164" xfId="0">
      <alignment horizontal="center" indent="0" shrinkToFit="false" textRotation="0" vertical="center" wrapText="false"/>
      <protection hidden="true" locked="true"/>
    </xf>
    <xf applyAlignment="true" applyBorder="true" applyFont="true" applyProtection="true" borderId="42" fillId="2" fontId="28" numFmtId="167" xfId="0">
      <alignment horizontal="general" indent="0" shrinkToFit="false" textRotation="0" vertical="center" wrapText="false"/>
      <protection hidden="true" locked="true"/>
    </xf>
    <xf applyAlignment="true" applyBorder="true" applyFont="true" applyProtection="true" borderId="10" fillId="0" fontId="27" numFmtId="164" xfId="0">
      <alignment horizontal="left" indent="0" shrinkToFit="false" textRotation="0" vertical="center" wrapText="true"/>
      <protection hidden="true" locked="true"/>
    </xf>
    <xf applyAlignment="true" applyBorder="true" applyFont="true" applyProtection="true" borderId="0" fillId="0" fontId="14" numFmtId="164" xfId="0">
      <alignment horizontal="left" indent="1" shrinkToFit="false" textRotation="0" vertical="center" wrapText="true"/>
      <protection hidden="true" locked="true"/>
    </xf>
    <xf applyAlignment="true" applyBorder="true" applyFont="true" applyProtection="true" borderId="48" fillId="0" fontId="32" numFmtId="170" xfId="0">
      <alignment horizontal="left" indent="0" shrinkToFit="false" textRotation="0" vertical="center" wrapText="true"/>
      <protection hidden="true" locked="true"/>
    </xf>
    <xf applyAlignment="true" applyBorder="true" applyFont="true" applyProtection="true" borderId="42" fillId="0" fontId="27" numFmtId="167" xfId="21">
      <alignment horizontal="center" indent="0" shrinkToFit="false" textRotation="0" vertical="center" wrapText="true"/>
      <protection hidden="true" locked="true"/>
    </xf>
    <xf applyAlignment="true" applyBorder="true" applyFont="true" applyProtection="true" borderId="49" fillId="0" fontId="14" numFmtId="164" xfId="0">
      <alignment horizontal="right" indent="1" shrinkToFit="false" textRotation="0" vertical="center" wrapText="true"/>
      <protection hidden="true" locked="true"/>
    </xf>
    <xf applyAlignment="true" applyBorder="true" applyFont="true" applyProtection="true" borderId="50" fillId="0" fontId="14" numFmtId="164" xfId="0">
      <alignment horizontal="left" indent="1" shrinkToFit="false" textRotation="0" vertical="center" wrapText="true"/>
      <protection hidden="true" locked="true"/>
    </xf>
    <xf applyAlignment="true" applyBorder="true" applyFont="true" applyProtection="true" borderId="51" fillId="0" fontId="25" numFmtId="171" xfId="0">
      <alignment horizontal="center" indent="0" shrinkToFit="false" textRotation="0" vertical="center" wrapText="true"/>
      <protection hidden="true" locked="true"/>
    </xf>
    <xf applyAlignment="true" applyBorder="true" applyFont="true" applyProtection="true" borderId="39" fillId="0" fontId="27" numFmtId="167" xfId="21">
      <alignment horizontal="center" indent="0" shrinkToFit="false" textRotation="0" vertical="center" wrapText="true"/>
      <protection hidden="true" locked="true"/>
    </xf>
    <xf applyAlignment="true" applyBorder="true" applyFont="true" applyProtection="true" borderId="52" fillId="0" fontId="14" numFmtId="164" xfId="0">
      <alignment horizontal="left" indent="1" shrinkToFit="false" textRotation="0" vertical="center" wrapText="true"/>
      <protection hidden="true" locked="true"/>
    </xf>
    <xf applyAlignment="true" applyBorder="true" applyFont="true" applyProtection="true" borderId="53" fillId="0" fontId="14" numFmtId="164" xfId="0">
      <alignment horizontal="right" indent="1" shrinkToFit="false" textRotation="0" vertical="center" wrapText="true"/>
      <protection hidden="true" locked="true"/>
    </xf>
    <xf applyAlignment="true" applyBorder="true" applyFont="true" applyProtection="true" borderId="54" fillId="0" fontId="14" numFmtId="164" xfId="0">
      <alignment horizontal="left" indent="1" shrinkToFit="false" textRotation="0" vertical="center" wrapText="true"/>
      <protection hidden="true" locked="true"/>
    </xf>
    <xf applyAlignment="true" applyBorder="true" applyFont="true" applyProtection="true" borderId="17" fillId="0" fontId="11" numFmtId="170" xfId="0">
      <alignment horizontal="left" indent="0" shrinkToFit="false" textRotation="0" vertical="center" wrapText="true"/>
      <protection hidden="true" locked="true"/>
    </xf>
    <xf applyAlignment="true" applyBorder="true" applyFont="true" applyProtection="true" borderId="55" fillId="0" fontId="25" numFmtId="171" xfId="0">
      <alignment horizontal="center" indent="0" shrinkToFit="false" textRotation="0" vertical="center" wrapText="true"/>
      <protection hidden="true" locked="true"/>
    </xf>
    <xf applyAlignment="true" applyBorder="true" applyFont="true" applyProtection="true" borderId="56" fillId="0" fontId="27" numFmtId="167" xfId="21">
      <alignment horizontal="center" indent="0" shrinkToFit="false" textRotation="0" vertical="center" wrapText="true"/>
      <protection hidden="true" locked="true"/>
    </xf>
    <xf applyAlignment="true" applyBorder="true" applyFont="true" applyProtection="true" borderId="17" fillId="0" fontId="27" numFmtId="167" xfId="21">
      <alignment horizontal="center" indent="0" shrinkToFit="false" textRotation="0" vertical="center" wrapText="true"/>
      <protection hidden="true" locked="true"/>
    </xf>
    <xf applyAlignment="true" applyBorder="true" applyFont="true" applyProtection="true" borderId="57" fillId="2" fontId="20" numFmtId="164" xfId="0">
      <alignment horizontal="general" indent="0" shrinkToFit="false" textRotation="0" vertical="center" wrapText="false"/>
      <protection hidden="true" locked="true"/>
    </xf>
    <xf applyAlignment="true" applyBorder="true" applyFont="true" applyProtection="true" borderId="58" fillId="2" fontId="20" numFmtId="164" xfId="0">
      <alignment horizontal="general" indent="0" shrinkToFit="false" textRotation="0" vertical="center" wrapText="false"/>
      <protection hidden="true" locked="true"/>
    </xf>
    <xf applyAlignment="true" applyBorder="true" applyFont="true" applyProtection="true" borderId="47" fillId="2" fontId="10" numFmtId="164" xfId="0">
      <alignment horizontal="center" indent="0" shrinkToFit="false" textRotation="0" vertical="center" wrapText="false"/>
      <protection hidden="true" locked="true"/>
    </xf>
    <xf applyAlignment="true" applyBorder="true" applyFont="true" applyProtection="true" borderId="47" fillId="2" fontId="25" numFmtId="171" xfId="0">
      <alignment horizontal="center" indent="0" shrinkToFit="false" textRotation="0" vertical="center" wrapText="false"/>
      <protection hidden="true" locked="true"/>
    </xf>
    <xf applyAlignment="true" applyBorder="true" applyFont="true" applyProtection="true" borderId="58" fillId="2" fontId="28" numFmtId="167" xfId="0">
      <alignment horizontal="center" indent="0" shrinkToFit="false" textRotation="0" vertical="center" wrapText="false"/>
      <protection hidden="true" locked="true"/>
    </xf>
    <xf applyAlignment="true" applyBorder="true" applyFont="true" applyProtection="true" borderId="39" fillId="2" fontId="28" numFmtId="167" xfId="0">
      <alignment horizontal="general" indent="0" shrinkToFit="false" textRotation="0" vertical="center" wrapText="false"/>
      <protection hidden="true" locked="true"/>
    </xf>
    <xf applyAlignment="true" applyBorder="true" applyFont="true" applyProtection="true" borderId="40" fillId="0" fontId="11" numFmtId="164" xfId="0">
      <alignment horizontal="general" indent="0" shrinkToFit="false" textRotation="0" vertical="top" wrapText="true"/>
      <protection hidden="true" locked="true"/>
    </xf>
    <xf applyAlignment="true" applyBorder="true" applyFont="true" applyProtection="true" borderId="59" fillId="0" fontId="11" numFmtId="164" xfId="0">
      <alignment horizontal="general" indent="0" shrinkToFit="false" textRotation="0" vertical="top" wrapText="true"/>
      <protection hidden="true" locked="true"/>
    </xf>
    <xf applyAlignment="true" applyBorder="true" applyFont="true" applyProtection="true" borderId="23" fillId="0" fontId="32" numFmtId="170" xfId="0">
      <alignment horizontal="left" indent="0" shrinkToFit="false" textRotation="0" vertical="center" wrapText="true"/>
      <protection hidden="true" locked="true"/>
    </xf>
    <xf applyAlignment="true" applyBorder="true" applyFont="true" applyProtection="true" borderId="0" fillId="0" fontId="25" numFmtId="171" xfId="0">
      <alignment horizontal="center" indent="0" shrinkToFit="false" textRotation="0" vertical="center" wrapText="true"/>
      <protection hidden="true" locked="true"/>
    </xf>
    <xf applyAlignment="true" applyBorder="true" applyFont="true" applyProtection="true" borderId="0" fillId="0" fontId="11" numFmtId="167" xfId="0">
      <alignment horizontal="center" indent="0" shrinkToFit="false" textRotation="0" vertical="center" wrapText="true"/>
      <protection hidden="true" locked="true"/>
    </xf>
    <xf applyAlignment="true" applyBorder="true" applyFont="true" applyProtection="true" borderId="42" fillId="0" fontId="11" numFmtId="167" xfId="0">
      <alignment horizontal="center" indent="0" shrinkToFit="false" textRotation="0" vertical="center" wrapText="true"/>
      <protection hidden="true" locked="true"/>
    </xf>
    <xf applyAlignment="true" applyBorder="true" applyFont="true" applyProtection="true" borderId="60" fillId="0" fontId="14" numFmtId="164" xfId="0">
      <alignment horizontal="center" indent="0" shrinkToFit="false" textRotation="0" vertical="center" wrapText="true"/>
      <protection hidden="true" locked="true"/>
    </xf>
    <xf applyAlignment="true" applyBorder="true" applyFont="true" applyProtection="true" borderId="17" fillId="0" fontId="25" numFmtId="164" xfId="0">
      <alignment horizontal="center" indent="0" shrinkToFit="false" textRotation="0" vertical="center" wrapText="true"/>
      <protection hidden="true" locked="true"/>
    </xf>
    <xf applyAlignment="true" applyBorder="true" applyFont="true" applyProtection="true" borderId="49" fillId="0" fontId="27" numFmtId="164" xfId="0">
      <alignment horizontal="left" indent="0" shrinkToFit="false" textRotation="0" vertical="center" wrapText="true"/>
      <protection hidden="true" locked="true"/>
    </xf>
    <xf applyAlignment="true" applyBorder="true" applyFont="true" applyProtection="true" borderId="38" fillId="0" fontId="14" numFmtId="164" xfId="0">
      <alignment horizontal="left" indent="1" shrinkToFit="false" textRotation="0" vertical="center" wrapText="true"/>
      <protection hidden="true" locked="true"/>
    </xf>
    <xf applyAlignment="true" applyBorder="true" applyFont="true" applyProtection="true" borderId="39" fillId="0" fontId="25" numFmtId="171" xfId="0">
      <alignment horizontal="center" indent="0" shrinkToFit="false" textRotation="0" vertical="center" wrapText="true"/>
      <protection hidden="true" locked="true"/>
    </xf>
    <xf applyAlignment="true" applyBorder="true" applyFont="true" applyProtection="true" borderId="40" fillId="0" fontId="32" numFmtId="164" xfId="0">
      <alignment horizontal="general" indent="0" shrinkToFit="false" textRotation="0" vertical="center" wrapText="true"/>
      <protection hidden="true" locked="true"/>
    </xf>
    <xf applyAlignment="true" applyBorder="true" applyFont="true" applyProtection="true" borderId="59" fillId="0" fontId="32" numFmtId="164" xfId="0">
      <alignment horizontal="general" indent="0" shrinkToFit="false" textRotation="0" vertical="center" wrapText="true"/>
      <protection hidden="true" locked="true"/>
    </xf>
    <xf applyAlignment="true" applyBorder="true" applyFont="true" applyProtection="true" borderId="23" fillId="0" fontId="11" numFmtId="170" xfId="0">
      <alignment horizontal="general" indent="0" shrinkToFit="false" textRotation="0" vertical="center" wrapText="true"/>
      <protection hidden="true" locked="true"/>
    </xf>
    <xf applyAlignment="true" applyBorder="true" applyFont="true" applyProtection="true" borderId="36" fillId="0" fontId="11" numFmtId="167" xfId="0">
      <alignment horizontal="center" indent="0" shrinkToFit="false" textRotation="0" vertical="center" wrapText="true"/>
      <protection hidden="true" locked="true"/>
    </xf>
    <xf applyAlignment="true" applyBorder="true" applyFont="true" applyProtection="true" borderId="61" fillId="0" fontId="14" numFmtId="164" xfId="0">
      <alignment horizontal="right" indent="1" shrinkToFit="false" textRotation="0" vertical="center" wrapText="true"/>
      <protection hidden="true" locked="true"/>
    </xf>
    <xf applyAlignment="true" applyBorder="true" applyFont="true" applyProtection="true" borderId="62" fillId="0" fontId="14" numFmtId="164" xfId="0">
      <alignment horizontal="general" indent="0" shrinkToFit="false" textRotation="0" vertical="center" wrapText="true"/>
      <protection hidden="true" locked="true"/>
    </xf>
    <xf applyAlignment="true" applyBorder="true" applyFont="true" applyProtection="true" borderId="17" fillId="0" fontId="25" numFmtId="171" xfId="0">
      <alignment horizontal="center" indent="0" shrinkToFit="false" textRotation="0" vertical="center" wrapText="true"/>
      <protection hidden="true" locked="true"/>
    </xf>
    <xf applyAlignment="true" applyBorder="true" applyFont="true" applyProtection="true" borderId="0" fillId="4" fontId="33" numFmtId="164" xfId="0">
      <alignment horizontal="general" indent="0" shrinkToFit="false" textRotation="0" vertical="center" wrapText="false"/>
      <protection hidden="true" locked="true"/>
    </xf>
    <xf applyAlignment="true" applyBorder="true" applyFont="true" applyProtection="true" borderId="0" fillId="4" fontId="12" numFmtId="164" xfId="0">
      <alignment horizontal="general" indent="0" shrinkToFit="false" textRotation="0" vertical="center" wrapText="false"/>
      <protection hidden="true" locked="true"/>
    </xf>
    <xf applyAlignment="true" applyBorder="true" applyFont="true" applyProtection="true" borderId="0" fillId="4" fontId="12" numFmtId="164" xfId="0">
      <alignment horizontal="center" indent="0" shrinkToFit="false" textRotation="0" vertical="center" wrapText="false"/>
      <protection hidden="true" locked="true"/>
    </xf>
    <xf applyAlignment="true" applyBorder="true" applyFont="true" applyProtection="true" borderId="0" fillId="4" fontId="25" numFmtId="171" xfId="0">
      <alignment horizontal="center" indent="0" shrinkToFit="false" textRotation="0" vertical="center" wrapText="false"/>
      <protection hidden="true" locked="true"/>
    </xf>
    <xf applyAlignment="true" applyBorder="true" applyFont="true" applyProtection="true" borderId="0" fillId="4" fontId="27" numFmtId="167" xfId="0">
      <alignment horizontal="center" indent="0" shrinkToFit="false" textRotation="0" vertical="center" wrapText="false"/>
      <protection hidden="true" locked="true"/>
    </xf>
    <xf applyAlignment="true" applyBorder="true" applyFont="true" applyProtection="true" borderId="0" fillId="4" fontId="27" numFmtId="167" xfId="0">
      <alignment horizontal="general" indent="0" shrinkToFit="false" textRotation="0" vertical="center" wrapText="false"/>
      <protection hidden="true" locked="true"/>
    </xf>
    <xf applyAlignment="true" applyBorder="false" applyFont="false" applyProtection="false" borderId="0" fillId="4" fontId="0" numFmtId="164" xfId="0">
      <alignment horizontal="general" indent="0" shrinkToFit="false" textRotation="0" vertical="center" wrapText="false"/>
    </xf>
    <xf applyAlignment="true" applyBorder="false" applyFont="true" applyProtection="false" borderId="0" fillId="4" fontId="7" numFmtId="164" xfId="0">
      <alignment horizontal="general" indent="0" shrinkToFit="false" textRotation="0" vertical="center" wrapText="false"/>
    </xf>
    <xf applyAlignment="true" applyBorder="false" applyFont="true" applyProtection="false" borderId="0" fillId="4" fontId="0" numFmtId="164" xfId="0">
      <alignment horizontal="general" indent="0" shrinkToFit="false" textRotation="0" vertical="center" wrapText="false"/>
    </xf>
    <xf applyAlignment="true" applyBorder="false" applyFont="true" applyProtection="false" borderId="0" fillId="4" fontId="0" numFmtId="164" xfId="0">
      <alignment horizontal="center" indent="0" shrinkToFit="false" textRotation="0" vertical="center" wrapText="false"/>
    </xf>
    <xf applyAlignment="true" applyBorder="true" applyFont="true" applyProtection="false" borderId="0" fillId="4" fontId="25" numFmtId="171" xfId="0">
      <alignment horizontal="center" indent="0" shrinkToFit="false" textRotation="0" vertical="center" wrapText="false"/>
    </xf>
    <xf applyAlignment="true" applyBorder="false" applyFont="true" applyProtection="false" borderId="0" fillId="4" fontId="7" numFmtId="167" xfId="0">
      <alignment horizontal="center" indent="0" shrinkToFit="false" textRotation="0" vertical="center" wrapText="false"/>
    </xf>
    <xf applyAlignment="true" applyBorder="false" applyFont="true" applyProtection="false" borderId="0" fillId="4" fontId="7" numFmtId="167" xfId="0">
      <alignment horizontal="general" indent="0" shrinkToFit="false" textRotation="0" vertical="center" wrapText="false"/>
    </xf>
    <xf applyAlignment="false" applyBorder="false" applyFont="true" applyProtection="false" borderId="0" fillId="0" fontId="7" numFmtId="164" xfId="0"/>
    <xf applyAlignment="false" applyBorder="false" applyFont="true" applyProtection="false" borderId="0" fillId="5" fontId="0" numFmtId="164" xfId="0"/>
    <xf applyAlignment="true" applyBorder="false" applyFont="true" applyProtection="false" borderId="0" fillId="5" fontId="0" numFmtId="164" xfId="0">
      <alignment horizontal="center" indent="0" shrinkToFit="false" textRotation="0" vertical="bottom" wrapText="false"/>
    </xf>
    <xf applyAlignment="true" applyBorder="false" applyFont="true" applyProtection="false" borderId="0" fillId="5" fontId="0" numFmtId="164" xfId="0">
      <alignment horizontal="general" indent="0" shrinkToFit="false" textRotation="0" vertical="center" wrapText="false"/>
    </xf>
    <xf applyAlignment="true" applyBorder="false" applyFont="false" applyProtection="false" borderId="0" fillId="5" fontId="0" numFmtId="164" xfId="0">
      <alignment horizontal="general" indent="0" shrinkToFit="false" textRotation="0" vertical="center" wrapText="false"/>
    </xf>
    <xf applyAlignment="true" applyBorder="false" applyFont="true" applyProtection="false" borderId="0" fillId="0" fontId="25" numFmtId="164" xfId="0">
      <alignment horizontal="general" indent="0" shrinkToFit="false" textRotation="0" vertical="center" wrapText="false"/>
    </xf>
    <xf applyAlignment="false" applyBorder="false" applyFont="true" applyProtection="false" borderId="0" fillId="0" fontId="27" numFmtId="167" xfId="0"/>
    <xf applyAlignment="true" applyBorder="true" applyFont="true" applyProtection="false" borderId="19" fillId="3" fontId="35" numFmtId="169" xfId="0">
      <alignment horizontal="center" indent="0" shrinkToFit="false" textRotation="0" vertical="center" wrapText="false"/>
    </xf>
    <xf applyAlignment="true" applyBorder="true" applyFont="true" applyProtection="false" borderId="19" fillId="3" fontId="27" numFmtId="167" xfId="0">
      <alignment horizontal="center" indent="0" shrinkToFit="false" textRotation="0" vertical="center" wrapText="false"/>
    </xf>
    <xf applyAlignment="true" applyBorder="true" applyFont="true" applyProtection="false" borderId="63" fillId="3" fontId="27" numFmtId="167" xfId="0">
      <alignment horizontal="center" indent="0" shrinkToFit="false" textRotation="0" vertical="center" wrapText="false"/>
    </xf>
    <xf applyAlignment="false" applyBorder="true" applyFont="true" applyProtection="true" borderId="64" fillId="0" fontId="27" numFmtId="164" xfId="0">
      <protection hidden="true" locked="true"/>
    </xf>
    <xf applyAlignment="false" applyBorder="true" applyFont="true" applyProtection="true" borderId="65" fillId="0" fontId="27" numFmtId="164" xfId="0">
      <protection hidden="true" locked="true"/>
    </xf>
    <xf applyAlignment="false" applyBorder="true" applyFont="true" applyProtection="true" borderId="66" fillId="5" fontId="12" numFmtId="164" xfId="0">
      <protection hidden="true" locked="true"/>
    </xf>
    <xf applyAlignment="true" applyBorder="true" applyFont="true" applyProtection="true" borderId="66" fillId="5" fontId="12" numFmtId="164" xfId="0">
      <alignment horizontal="center" indent="0" shrinkToFit="false" textRotation="0" vertical="bottom" wrapText="false"/>
      <protection hidden="true" locked="true"/>
    </xf>
    <xf applyAlignment="true" applyBorder="true" applyFont="true" applyProtection="true" borderId="66" fillId="5" fontId="13" numFmtId="164" xfId="0">
      <alignment horizontal="left" indent="0" shrinkToFit="false" textRotation="0" vertical="center" wrapText="true"/>
      <protection hidden="true" locked="true"/>
    </xf>
    <xf applyAlignment="true" applyBorder="true" applyFont="true" applyProtection="true" borderId="67" fillId="0" fontId="36" numFmtId="164" xfId="0">
      <alignment horizontal="left" indent="0" shrinkToFit="false" textRotation="0" vertical="center" wrapText="true"/>
      <protection hidden="true" locked="true"/>
    </xf>
    <xf applyAlignment="true" applyBorder="true" applyFont="true" applyProtection="true" borderId="68" fillId="0" fontId="27" numFmtId="167" xfId="0">
      <alignment horizontal="general" indent="0" shrinkToFit="false" textRotation="0" vertical="center" wrapText="true"/>
      <protection hidden="true" locked="true"/>
    </xf>
    <xf applyAlignment="true" applyBorder="true" applyFont="true" applyProtection="true" borderId="69" fillId="0" fontId="27" numFmtId="167" xfId="0">
      <alignment horizontal="center" indent="0" shrinkToFit="false" textRotation="0" vertical="center" wrapText="true"/>
      <protection hidden="true" locked="true"/>
    </xf>
    <xf applyAlignment="false" applyBorder="true" applyFont="false" applyProtection="false" borderId="0" fillId="4" fontId="0" numFmtId="164" xfId="0"/>
    <xf applyAlignment="true" applyBorder="true" applyFont="true" applyProtection="true" borderId="10" fillId="3" fontId="20" numFmtId="164" xfId="0">
      <alignment horizontal="general" indent="0" shrinkToFit="false" textRotation="0" vertical="center" wrapText="false"/>
      <protection hidden="true" locked="true"/>
    </xf>
    <xf applyAlignment="true" applyBorder="true" applyFont="true" applyProtection="true" borderId="0" fillId="3" fontId="37" numFmtId="164" xfId="0">
      <alignment horizontal="general" indent="0" shrinkToFit="false" textRotation="0" vertical="center" wrapText="false"/>
      <protection hidden="true" locked="true"/>
    </xf>
    <xf applyAlignment="true" applyBorder="true" applyFont="true" applyProtection="true" borderId="28" fillId="3" fontId="10" numFmtId="164" xfId="0">
      <alignment horizontal="center" indent="0" shrinkToFit="false" textRotation="0" vertical="center" wrapText="false"/>
      <protection hidden="true" locked="true"/>
    </xf>
    <xf applyAlignment="true" applyBorder="true" applyFont="true" applyProtection="true" borderId="0" fillId="3" fontId="36" numFmtId="164" xfId="0">
      <alignment horizontal="center" indent="0" shrinkToFit="false" textRotation="0" vertical="center" wrapText="false"/>
      <protection hidden="true" locked="true"/>
    </xf>
    <xf applyAlignment="true" applyBorder="true" applyFont="true" applyProtection="true" borderId="0" fillId="3" fontId="38" numFmtId="167" xfId="0">
      <alignment horizontal="general" indent="0" shrinkToFit="false" textRotation="0" vertical="center" wrapText="false"/>
      <protection hidden="true" locked="true"/>
    </xf>
    <xf applyAlignment="true" applyBorder="true" applyFont="true" applyProtection="true" borderId="70" fillId="3" fontId="38" numFmtId="167" xfId="0">
      <alignment horizontal="general" indent="0" shrinkToFit="false" textRotation="0" vertical="center" wrapText="false"/>
      <protection hidden="true" locked="true"/>
    </xf>
    <xf applyAlignment="false" applyBorder="true" applyFont="true" applyProtection="false" borderId="0" fillId="0" fontId="7" numFmtId="164" xfId="0"/>
    <xf applyAlignment="false" applyBorder="true" applyFont="false" applyProtection="false" borderId="0" fillId="0" fontId="0" numFmtId="164" xfId="0"/>
    <xf applyAlignment="true" applyBorder="true" applyFont="true" applyProtection="true" borderId="13" fillId="5" fontId="11" numFmtId="164" xfId="0">
      <alignment horizontal="left" indent="4" shrinkToFit="false" textRotation="0" vertical="center" wrapText="true"/>
      <protection hidden="true" locked="true"/>
    </xf>
    <xf applyAlignment="true" applyBorder="true" applyFont="true" applyProtection="true" borderId="3" fillId="5" fontId="11" numFmtId="164" xfId="0">
      <alignment horizontal="left" indent="4" shrinkToFit="false" textRotation="0" vertical="center" wrapText="true"/>
      <protection hidden="true" locked="true"/>
    </xf>
    <xf applyAlignment="true" applyBorder="true" applyFont="true" applyProtection="true" borderId="71" fillId="5" fontId="11" numFmtId="170" xfId="0">
      <alignment horizontal="general" indent="0" shrinkToFit="false" textRotation="0" vertical="center" wrapText="true"/>
      <protection hidden="true" locked="true"/>
    </xf>
    <xf applyAlignment="true" applyBorder="true" applyFont="true" applyProtection="true" borderId="3" fillId="5" fontId="36" numFmtId="170" xfId="0">
      <alignment horizontal="general" indent="0" shrinkToFit="false" textRotation="0" vertical="center" wrapText="true"/>
      <protection hidden="true" locked="true"/>
    </xf>
    <xf applyAlignment="true" applyBorder="true" applyFont="true" applyProtection="true" borderId="3" fillId="5" fontId="27" numFmtId="167" xfId="0">
      <alignment horizontal="general" indent="0" shrinkToFit="false" textRotation="0" vertical="center" wrapText="true"/>
      <protection hidden="true" locked="true"/>
    </xf>
    <xf applyAlignment="true" applyBorder="true" applyFont="true" applyProtection="true" borderId="29" fillId="5" fontId="27" numFmtId="167" xfId="0">
      <alignment horizontal="center" indent="0" shrinkToFit="false" textRotation="0" vertical="center" wrapText="true"/>
      <protection hidden="true" locked="true"/>
    </xf>
    <xf applyAlignment="false" applyBorder="true" applyFont="false" applyProtection="false" borderId="0" fillId="5" fontId="0" numFmtId="164" xfId="0"/>
    <xf applyAlignment="false" applyBorder="true" applyFont="true" applyProtection="false" borderId="0" fillId="5" fontId="7" numFmtId="164" xfId="0"/>
    <xf applyAlignment="true" applyBorder="true" applyFont="true" applyProtection="true" borderId="72" fillId="5" fontId="32" numFmtId="164" xfId="0">
      <alignment horizontal="left" indent="4" shrinkToFit="false" textRotation="0" vertical="center" wrapText="true"/>
      <protection hidden="true" locked="true"/>
    </xf>
    <xf applyAlignment="true" applyBorder="true" applyFont="true" applyProtection="true" borderId="73" fillId="5" fontId="32" numFmtId="164" xfId="0">
      <alignment horizontal="left" indent="4" shrinkToFit="false" textRotation="0" vertical="center" wrapText="true"/>
      <protection hidden="true" locked="true"/>
    </xf>
    <xf applyAlignment="true" applyBorder="true" applyFont="true" applyProtection="true" borderId="45" fillId="5" fontId="5" numFmtId="170" xfId="0">
      <alignment horizontal="center" indent="0" shrinkToFit="false" textRotation="0" vertical="center" wrapText="true"/>
      <protection hidden="true" locked="true"/>
    </xf>
    <xf applyAlignment="true" applyBorder="true" applyFont="true" applyProtection="true" borderId="58" fillId="5" fontId="5" numFmtId="170" xfId="0">
      <alignment horizontal="center" indent="0" shrinkToFit="false" textRotation="0" vertical="center" wrapText="true"/>
      <protection hidden="true" locked="true"/>
    </xf>
    <xf applyAlignment="true" applyBorder="true" applyFont="true" applyProtection="true" borderId="44" fillId="5" fontId="5" numFmtId="170" xfId="0">
      <alignment horizontal="center" indent="0" shrinkToFit="false" textRotation="0" vertical="center" wrapText="true"/>
      <protection hidden="true" locked="true"/>
    </xf>
    <xf applyAlignment="true" applyBorder="true" applyFont="true" applyProtection="true" borderId="74" fillId="5" fontId="5" numFmtId="170" xfId="0">
      <alignment horizontal="center" indent="0" shrinkToFit="false" textRotation="0" vertical="center" wrapText="true"/>
      <protection hidden="true" locked="true"/>
    </xf>
    <xf applyAlignment="true" applyBorder="true" applyFont="true" applyProtection="true" borderId="75" fillId="5" fontId="5" numFmtId="170" xfId="0">
      <alignment horizontal="center" indent="0" shrinkToFit="false" textRotation="0" vertical="center" wrapText="true"/>
      <protection hidden="true" locked="true"/>
    </xf>
    <xf applyAlignment="true" applyBorder="true" applyFont="true" applyProtection="true" borderId="76" fillId="5" fontId="11" numFmtId="164" xfId="0">
      <alignment horizontal="general" indent="0" shrinkToFit="false" textRotation="0" vertical="center" wrapText="true"/>
      <protection hidden="true" locked="true"/>
    </xf>
    <xf applyAlignment="true" applyBorder="true" applyFont="true" applyProtection="true" borderId="77" fillId="5" fontId="11" numFmtId="164" xfId="0">
      <alignment horizontal="general" indent="0" shrinkToFit="false" textRotation="0" vertical="center" wrapText="true"/>
      <protection hidden="true" locked="true"/>
    </xf>
    <xf applyAlignment="true" applyBorder="true" applyFont="true" applyProtection="true" borderId="73" fillId="5" fontId="25" numFmtId="164" xfId="0">
      <alignment horizontal="general" indent="0" shrinkToFit="false" textRotation="0" vertical="center" wrapText="true"/>
      <protection hidden="true" locked="true"/>
    </xf>
    <xf applyAlignment="false" applyBorder="true" applyFont="true" applyProtection="false" borderId="73" fillId="5" fontId="27" numFmtId="167" xfId="0"/>
    <xf applyAlignment="true" applyBorder="true" applyFont="true" applyProtection="true" borderId="0" fillId="5" fontId="14" numFmtId="164" xfId="0">
      <alignment horizontal="center" indent="0" shrinkToFit="false" textRotation="0" vertical="center" wrapText="true"/>
      <protection hidden="true" locked="true"/>
    </xf>
    <xf applyAlignment="true" applyBorder="true" applyFont="true" applyProtection="false" borderId="39" fillId="5" fontId="39" numFmtId="164" xfId="20">
      <alignment horizontal="left" indent="0" shrinkToFit="false" textRotation="0" vertical="center" wrapText="true"/>
    </xf>
    <xf applyAlignment="true" applyBorder="true" applyFont="true" applyProtection="true" borderId="67" fillId="5" fontId="11" numFmtId="170" xfId="0">
      <alignment horizontal="center" indent="0" shrinkToFit="false" textRotation="0" vertical="center" wrapText="true"/>
      <protection hidden="true" locked="true"/>
    </xf>
    <xf applyAlignment="true" applyBorder="true" applyFont="true" applyProtection="true" borderId="78" fillId="5" fontId="32" numFmtId="164" xfId="0">
      <alignment horizontal="center" indent="0" shrinkToFit="false" textRotation="0" vertical="center" wrapText="true"/>
      <protection hidden="true" locked="true"/>
    </xf>
    <xf applyAlignment="true" applyBorder="true" applyFont="true" applyProtection="true" borderId="79" fillId="5" fontId="11" numFmtId="170" xfId="0">
      <alignment horizontal="center" indent="0" shrinkToFit="false" textRotation="0" vertical="center" wrapText="true"/>
      <protection hidden="true" locked="true"/>
    </xf>
    <xf applyAlignment="true" applyBorder="true" applyFont="true" applyProtection="true" borderId="80" fillId="5" fontId="40" numFmtId="170" xfId="0">
      <alignment horizontal="left" indent="0" shrinkToFit="false" textRotation="0" vertical="center" wrapText="true"/>
      <protection hidden="true" locked="true"/>
    </xf>
    <xf applyAlignment="true" applyBorder="true" applyFont="true" applyProtection="true" borderId="39" fillId="5" fontId="25" numFmtId="170" xfId="0">
      <alignment horizontal="left" indent="0" shrinkToFit="false" textRotation="0" vertical="center" wrapText="true"/>
      <protection hidden="true" locked="true"/>
    </xf>
    <xf applyAlignment="true" applyBorder="true" applyFont="true" applyProtection="true" borderId="49" fillId="5" fontId="14" numFmtId="164" xfId="0">
      <alignment horizontal="center" indent="0" shrinkToFit="false" textRotation="0" vertical="center" wrapText="true"/>
      <protection hidden="true" locked="true"/>
    </xf>
    <xf applyAlignment="true" applyBorder="true" applyFont="true" applyProtection="true" borderId="81" fillId="5" fontId="11" numFmtId="164" xfId="0">
      <alignment horizontal="left" indent="4" shrinkToFit="false" textRotation="0" vertical="center" wrapText="true"/>
      <protection hidden="true" locked="true"/>
    </xf>
    <xf applyAlignment="true" applyBorder="true" applyFont="true" applyProtection="true" borderId="0" fillId="5" fontId="11" numFmtId="164" xfId="0">
      <alignment horizontal="left" indent="4" shrinkToFit="false" textRotation="0" vertical="center" wrapText="true"/>
      <protection hidden="true" locked="true"/>
    </xf>
    <xf applyAlignment="true" applyBorder="true" applyFont="true" applyProtection="true" borderId="23" fillId="5" fontId="11" numFmtId="170" xfId="0">
      <alignment horizontal="general" indent="0" shrinkToFit="false" textRotation="0" vertical="center" wrapText="true"/>
      <protection hidden="true" locked="true"/>
    </xf>
    <xf applyAlignment="true" applyBorder="true" applyFont="true" applyProtection="true" borderId="0" fillId="5" fontId="36" numFmtId="170" xfId="0">
      <alignment horizontal="general" indent="0" shrinkToFit="false" textRotation="0" vertical="center" wrapText="true"/>
      <protection hidden="true" locked="true"/>
    </xf>
    <xf applyAlignment="true" applyBorder="true" applyFont="true" applyProtection="true" borderId="0" fillId="5" fontId="27" numFmtId="167" xfId="0">
      <alignment horizontal="general" indent="0" shrinkToFit="false" textRotation="0" vertical="center" wrapText="true"/>
      <protection hidden="true" locked="true"/>
    </xf>
    <xf applyAlignment="true" applyBorder="true" applyFont="true" applyProtection="true" borderId="70" fillId="5" fontId="27" numFmtId="167" xfId="0">
      <alignment horizontal="center" indent="0" shrinkToFit="false" textRotation="0" vertical="center" wrapText="true"/>
      <protection hidden="true" locked="true"/>
    </xf>
    <xf applyAlignment="true" applyBorder="true" applyFont="true" applyProtection="true" borderId="82" fillId="5" fontId="14" numFmtId="164" xfId="0">
      <alignment horizontal="center" indent="0" shrinkToFit="false" textRotation="0" vertical="center" wrapText="true"/>
      <protection hidden="true" locked="true"/>
    </xf>
    <xf applyAlignment="true" applyBorder="true" applyFont="true" applyProtection="true" borderId="40" fillId="0" fontId="11" numFmtId="164" xfId="0">
      <alignment horizontal="general" indent="0" shrinkToFit="false" textRotation="0" vertical="center" wrapText="false"/>
      <protection hidden="true" locked="true"/>
    </xf>
    <xf applyAlignment="true" applyBorder="true" applyFont="true" applyProtection="true" borderId="0" fillId="0" fontId="11" numFmtId="164" xfId="0">
      <alignment horizontal="general" indent="0" shrinkToFit="false" textRotation="0" vertical="center" wrapText="false"/>
      <protection hidden="true" locked="true"/>
    </xf>
    <xf applyAlignment="true" applyBorder="true" applyFont="true" applyProtection="true" borderId="59" fillId="0" fontId="11" numFmtId="164" xfId="0">
      <alignment horizontal="general" indent="0" shrinkToFit="false" textRotation="0" vertical="top" wrapText="false"/>
      <protection hidden="true" locked="true"/>
    </xf>
    <xf applyAlignment="true" applyBorder="true" applyFont="true" applyProtection="true" borderId="83" fillId="0" fontId="11" numFmtId="164" xfId="0">
      <alignment horizontal="left" indent="0" shrinkToFit="false" textRotation="0" vertical="bottom" wrapText="true"/>
      <protection hidden="true" locked="true"/>
    </xf>
    <xf applyAlignment="true" applyBorder="true" applyFont="true" applyProtection="true" borderId="10" fillId="0" fontId="11" numFmtId="164" xfId="0">
      <alignment horizontal="general" indent="0" shrinkToFit="false" textRotation="0" vertical="center" wrapText="false"/>
      <protection hidden="true" locked="true"/>
    </xf>
    <xf applyAlignment="true" applyBorder="true" applyFont="true" applyProtection="true" borderId="84" fillId="0" fontId="32" numFmtId="170" xfId="0">
      <alignment horizontal="left" indent="0" shrinkToFit="false" textRotation="0" vertical="top" wrapText="true"/>
      <protection hidden="true" locked="true"/>
    </xf>
    <xf applyAlignment="true" applyBorder="true" applyFont="true" applyProtection="true" borderId="10" fillId="0" fontId="11" numFmtId="164" xfId="0">
      <alignment horizontal="general" indent="0" shrinkToFit="false" textRotation="0" vertical="top" wrapText="false"/>
      <protection hidden="true" locked="true"/>
    </xf>
    <xf applyAlignment="true" applyBorder="true" applyFont="true" applyProtection="true" borderId="73" fillId="0" fontId="11" numFmtId="164" xfId="0">
      <alignment horizontal="general" indent="0" shrinkToFit="false" textRotation="0" vertical="top" wrapText="false"/>
      <protection hidden="true" locked="true"/>
    </xf>
    <xf applyAlignment="true" applyBorder="true" applyFont="true" applyProtection="true" borderId="72" fillId="0" fontId="32" numFmtId="164" xfId="0">
      <alignment horizontal="left" indent="4" shrinkToFit="false" textRotation="0" vertical="center" wrapText="true"/>
      <protection hidden="true" locked="true"/>
    </xf>
    <xf applyAlignment="true" applyBorder="true" applyFont="true" applyProtection="true" borderId="34" fillId="0" fontId="32" numFmtId="164" xfId="0">
      <alignment horizontal="left" indent="4" shrinkToFit="false" textRotation="0" vertical="center" wrapText="true"/>
      <protection hidden="true" locked="true"/>
    </xf>
    <xf applyAlignment="true" applyBorder="true" applyFont="true" applyProtection="true" borderId="75" fillId="0" fontId="5" numFmtId="170" xfId="0">
      <alignment horizontal="center" indent="0" shrinkToFit="false" textRotation="0" vertical="center" wrapText="true"/>
      <protection hidden="true" locked="true"/>
    </xf>
    <xf applyAlignment="true" applyBorder="true" applyFont="true" applyProtection="true" borderId="74" fillId="0" fontId="5" numFmtId="170" xfId="0">
      <alignment horizontal="center" indent="0" shrinkToFit="false" textRotation="0" vertical="center" wrapText="true"/>
      <protection hidden="true" locked="true"/>
    </xf>
    <xf applyAlignment="true" applyBorder="true" applyFont="true" applyProtection="true" borderId="85" fillId="0" fontId="11" numFmtId="164" xfId="0">
      <alignment horizontal="general" indent="0" shrinkToFit="false" textRotation="0" vertical="center" wrapText="true"/>
      <protection hidden="true" locked="true"/>
    </xf>
    <xf applyAlignment="true" applyBorder="true" applyFont="true" applyProtection="true" borderId="0" fillId="0" fontId="25" numFmtId="171" xfId="0">
      <alignment horizontal="general" indent="0" shrinkToFit="false" textRotation="0" vertical="center" wrapText="true"/>
      <protection hidden="true" locked="true"/>
    </xf>
    <xf applyAlignment="false" applyBorder="true" applyFont="true" applyProtection="false" borderId="0" fillId="0" fontId="29" numFmtId="167" xfId="0"/>
    <xf applyAlignment="true" applyBorder="true" applyFont="true" applyProtection="true" borderId="0" fillId="0" fontId="14" numFmtId="164" xfId="21">
      <alignment horizontal="center" indent="0" shrinkToFit="false" textRotation="0" vertical="center" wrapText="true"/>
      <protection hidden="true" locked="true"/>
    </xf>
    <xf applyAlignment="true" applyBorder="true" applyFont="true" applyProtection="true" borderId="86" fillId="0" fontId="32" numFmtId="164" xfId="21">
      <alignment horizontal="right" indent="0" shrinkToFit="false" textRotation="0" vertical="center" wrapText="true"/>
      <protection hidden="true" locked="true"/>
    </xf>
    <xf applyAlignment="true" applyBorder="true" applyFont="true" applyProtection="true" borderId="44" fillId="0" fontId="32" numFmtId="164" xfId="21">
      <alignment horizontal="center" indent="0" shrinkToFit="false" textRotation="0" vertical="center" wrapText="true"/>
      <protection hidden="true" locked="true"/>
    </xf>
    <xf applyAlignment="true" applyBorder="true" applyFont="true" applyProtection="true" borderId="45" fillId="0" fontId="11" numFmtId="164" xfId="21">
      <alignment horizontal="right" indent="1" shrinkToFit="false" textRotation="0" vertical="center" wrapText="true"/>
      <protection hidden="true" locked="true"/>
    </xf>
    <xf applyAlignment="true" applyBorder="true" applyFont="true" applyProtection="true" borderId="45" fillId="0" fontId="11" numFmtId="164" xfId="21">
      <alignment horizontal="left" indent="0" shrinkToFit="false" textRotation="0" vertical="center" wrapText="true"/>
      <protection hidden="true" locked="true"/>
    </xf>
    <xf applyAlignment="true" applyBorder="true" applyFont="true" applyProtection="true" borderId="45" fillId="0" fontId="11" numFmtId="164" xfId="21">
      <alignment horizontal="center" indent="0" shrinkToFit="false" textRotation="0" vertical="center" wrapText="true"/>
      <protection hidden="true" locked="true"/>
    </xf>
    <xf applyAlignment="true" applyBorder="true" applyFont="true" applyProtection="true" borderId="44" fillId="0" fontId="5" numFmtId="170" xfId="0">
      <alignment horizontal="general" indent="0" shrinkToFit="false" textRotation="0" vertical="center" wrapText="true"/>
      <protection hidden="true" locked="true"/>
    </xf>
    <xf applyAlignment="true" applyBorder="true" applyFont="true" applyProtection="true" borderId="35" fillId="0" fontId="25" numFmtId="171" xfId="0">
      <alignment horizontal="general" indent="0" shrinkToFit="false" textRotation="0" vertical="center" wrapText="true"/>
      <protection hidden="true" locked="true"/>
    </xf>
    <xf applyAlignment="true" applyBorder="true" applyFont="true" applyProtection="true" borderId="87" fillId="0" fontId="27" numFmtId="167" xfId="21">
      <alignment horizontal="center" indent="0" shrinkToFit="false" textRotation="0" vertical="center" wrapText="true"/>
      <protection hidden="true" locked="true"/>
    </xf>
    <xf applyAlignment="true" applyBorder="true" applyFont="true" applyProtection="true" borderId="35" fillId="0" fontId="27" numFmtId="167" xfId="21">
      <alignment horizontal="center" indent="0" shrinkToFit="false" textRotation="0" vertical="center" wrapText="true"/>
      <protection hidden="true" locked="true"/>
    </xf>
    <xf applyAlignment="true" applyBorder="true" applyFont="true" applyProtection="false" borderId="88" fillId="3" fontId="26" numFmtId="168" xfId="0">
      <alignment horizontal="center" indent="0" shrinkToFit="false" textRotation="0" vertical="center" wrapText="false"/>
    </xf>
    <xf applyAlignment="true" applyBorder="true" applyFont="true" applyProtection="false" borderId="89" fillId="3" fontId="10" numFmtId="169" xfId="0">
      <alignment horizontal="general" indent="0" shrinkToFit="false" textRotation="0" vertical="center" wrapText="false"/>
    </xf>
    <xf applyAlignment="true" applyBorder="true" applyFont="true" applyProtection="false" borderId="89" fillId="3" fontId="10" numFmtId="169" xfId="0">
      <alignment horizontal="center" indent="0" shrinkToFit="false" textRotation="0" vertical="center" wrapText="false"/>
    </xf>
    <xf applyAlignment="true" applyBorder="true" applyFont="true" applyProtection="false" borderId="89" fillId="3" fontId="35" numFmtId="169" xfId="0">
      <alignment horizontal="center" indent="0" shrinkToFit="false" textRotation="0" vertical="center" wrapText="false"/>
    </xf>
    <xf applyAlignment="true" applyBorder="true" applyFont="true" applyProtection="false" borderId="89" fillId="3" fontId="27" numFmtId="167" xfId="0">
      <alignment horizontal="center" indent="0" shrinkToFit="false" textRotation="0" vertical="center" wrapText="false"/>
    </xf>
    <xf applyAlignment="true" applyBorder="true" applyFont="true" applyProtection="false" borderId="90" fillId="3" fontId="27" numFmtId="167" xfId="0">
      <alignment horizontal="center" indent="0" shrinkToFit="false" textRotation="0" vertical="center" wrapText="false"/>
    </xf>
    <xf applyAlignment="false" applyBorder="true" applyFont="true" applyProtection="true" borderId="91" fillId="0" fontId="27" numFmtId="164" xfId="0">
      <protection hidden="true" locked="true"/>
    </xf>
    <xf applyAlignment="false" applyBorder="true" applyFont="true" applyProtection="true" borderId="92" fillId="0" fontId="27" numFmtId="164" xfId="0">
      <protection hidden="true" locked="true"/>
    </xf>
    <xf applyAlignment="false" applyBorder="true" applyFont="true" applyProtection="true" borderId="24" fillId="0" fontId="12" numFmtId="164" xfId="0">
      <protection hidden="true" locked="true"/>
    </xf>
    <xf applyAlignment="true" applyBorder="true" applyFont="true" applyProtection="true" borderId="24" fillId="0" fontId="12" numFmtId="164" xfId="0">
      <alignment horizontal="center" indent="0" shrinkToFit="false" textRotation="0" vertical="bottom" wrapText="false"/>
      <protection hidden="true" locked="true"/>
    </xf>
    <xf applyAlignment="true" applyBorder="true" applyFont="true" applyProtection="true" borderId="25" fillId="0" fontId="36" numFmtId="164" xfId="0">
      <alignment horizontal="left" indent="0" shrinkToFit="false" textRotation="0" vertical="center" wrapText="true"/>
      <protection hidden="true" locked="true"/>
    </xf>
    <xf applyAlignment="true" applyBorder="true" applyFont="true" applyProtection="true" borderId="26" fillId="0" fontId="27" numFmtId="167" xfId="0">
      <alignment horizontal="general" indent="0" shrinkToFit="false" textRotation="0" vertical="center" wrapText="true"/>
      <protection hidden="true" locked="true"/>
    </xf>
    <xf applyAlignment="true" applyBorder="true" applyFont="true" applyProtection="true" borderId="93" fillId="0" fontId="27" numFmtId="167" xfId="0">
      <alignment horizontal="center" indent="0" shrinkToFit="false" textRotation="0" vertical="center" wrapText="true"/>
      <protection hidden="true" locked="true"/>
    </xf>
    <xf applyAlignment="true" applyBorder="true" applyFont="true" applyProtection="true" borderId="1" fillId="2" fontId="20" numFmtId="164" xfId="0">
      <alignment horizontal="general" indent="0" shrinkToFit="false" textRotation="0" vertical="center" wrapText="false"/>
      <protection hidden="true" locked="true"/>
    </xf>
    <xf applyAlignment="true" applyBorder="true" applyFont="true" applyProtection="true" borderId="3" fillId="2" fontId="37" numFmtId="164" xfId="0">
      <alignment horizontal="general" indent="0" shrinkToFit="false" textRotation="0" vertical="center" wrapText="false"/>
      <protection hidden="true" locked="true"/>
    </xf>
    <xf applyAlignment="true" applyBorder="true" applyFont="true" applyProtection="true" borderId="2" fillId="2" fontId="10" numFmtId="164" xfId="0">
      <alignment horizontal="center" indent="0" shrinkToFit="false" textRotation="0" vertical="center" wrapText="false"/>
      <protection hidden="true" locked="true"/>
    </xf>
    <xf applyAlignment="true" applyBorder="true" applyFont="true" applyProtection="true" borderId="3" fillId="2" fontId="36" numFmtId="164" xfId="0">
      <alignment horizontal="center" indent="0" shrinkToFit="false" textRotation="0" vertical="center" wrapText="false"/>
      <protection hidden="true" locked="true"/>
    </xf>
    <xf applyAlignment="true" applyBorder="true" applyFont="true" applyProtection="true" borderId="3" fillId="2" fontId="38" numFmtId="167" xfId="0">
      <alignment horizontal="general" indent="0" shrinkToFit="false" textRotation="0" vertical="center" wrapText="false"/>
      <protection hidden="true" locked="true"/>
    </xf>
    <xf applyAlignment="true" applyBorder="true" applyFont="true" applyProtection="true" borderId="29" fillId="2" fontId="38" numFmtId="167" xfId="0">
      <alignment horizontal="general" indent="0" shrinkToFit="false" textRotation="0" vertical="center" wrapText="false"/>
      <protection hidden="true" locked="true"/>
    </xf>
    <xf applyAlignment="true" applyBorder="true" applyFont="true" applyProtection="true" borderId="94" fillId="5" fontId="11" numFmtId="164" xfId="0">
      <alignment horizontal="left" indent="4" shrinkToFit="false" textRotation="0" vertical="center" wrapText="true"/>
      <protection hidden="true" locked="true"/>
    </xf>
    <xf applyAlignment="true" applyBorder="true" applyFont="true" applyProtection="true" borderId="95" fillId="5" fontId="11" numFmtId="164" xfId="0">
      <alignment horizontal="left" indent="4" shrinkToFit="false" textRotation="0" vertical="center" wrapText="true"/>
      <protection hidden="true" locked="true"/>
    </xf>
    <xf applyAlignment="true" applyBorder="true" applyFont="true" applyProtection="true" borderId="96" fillId="5" fontId="11" numFmtId="170" xfId="0">
      <alignment horizontal="general" indent="0" shrinkToFit="false" textRotation="0" vertical="center" wrapText="true"/>
      <protection hidden="true" locked="true"/>
    </xf>
    <xf applyAlignment="true" applyBorder="true" applyFont="true" applyProtection="true" borderId="95" fillId="5" fontId="36" numFmtId="170" xfId="0">
      <alignment horizontal="general" indent="0" shrinkToFit="false" textRotation="0" vertical="center" wrapText="true"/>
      <protection hidden="true" locked="true"/>
    </xf>
    <xf applyAlignment="true" applyBorder="true" applyFont="true" applyProtection="true" borderId="95" fillId="5" fontId="27" numFmtId="167" xfId="0">
      <alignment horizontal="general" indent="0" shrinkToFit="false" textRotation="0" vertical="center" wrapText="true"/>
      <protection hidden="true" locked="true"/>
    </xf>
    <xf applyAlignment="true" applyBorder="true" applyFont="true" applyProtection="true" borderId="35" fillId="5" fontId="27" numFmtId="167" xfId="0">
      <alignment horizontal="center" indent="0" shrinkToFit="false" textRotation="0" vertical="center" wrapText="true"/>
      <protection hidden="true" locked="true"/>
    </xf>
    <xf applyAlignment="true" applyBorder="true" applyFont="true" applyProtection="true" borderId="97" fillId="5" fontId="32" numFmtId="164" xfId="0">
      <alignment horizontal="left" indent="4" shrinkToFit="false" textRotation="0" vertical="center" wrapText="true"/>
      <protection hidden="true" locked="true"/>
    </xf>
    <xf applyAlignment="true" applyBorder="true" applyFont="true" applyProtection="true" borderId="25" fillId="5" fontId="5" numFmtId="170" xfId="0">
      <alignment horizontal="center" indent="0" shrinkToFit="false" textRotation="0" vertical="center" wrapText="true"/>
      <protection hidden="true" locked="true"/>
    </xf>
    <xf applyAlignment="true" applyBorder="true" applyFont="true" applyProtection="true" borderId="98" fillId="5" fontId="11" numFmtId="164" xfId="0">
      <alignment horizontal="general" indent="0" shrinkToFit="false" textRotation="0" vertical="center" wrapText="true"/>
      <protection hidden="true" locked="true"/>
    </xf>
    <xf applyAlignment="true" applyBorder="true" applyFont="true" applyProtection="true" borderId="99" fillId="5" fontId="11" numFmtId="164" xfId="0">
      <alignment horizontal="general" indent="0" shrinkToFit="false" textRotation="0" vertical="center" wrapText="true"/>
      <protection hidden="true" locked="true"/>
    </xf>
    <xf applyAlignment="true" applyBorder="true" applyFont="true" applyProtection="true" borderId="100" fillId="5" fontId="14" numFmtId="164" xfId="0">
      <alignment horizontal="center" indent="0" shrinkToFit="false" textRotation="0" vertical="center" wrapText="true"/>
      <protection hidden="true" locked="true"/>
    </xf>
    <xf applyAlignment="true" applyBorder="true" applyFont="true" applyProtection="true" borderId="39" fillId="5" fontId="32" numFmtId="164" xfId="0">
      <alignment horizontal="center" indent="0" shrinkToFit="false" textRotation="0" vertical="center" wrapText="true"/>
      <protection hidden="true" locked="true"/>
    </xf>
    <xf applyAlignment="true" applyBorder="true" applyFont="true" applyProtection="true" borderId="39" fillId="5" fontId="40" numFmtId="170" xfId="0">
      <alignment horizontal="left" indent="0" shrinkToFit="false" textRotation="0" vertical="center" wrapText="true"/>
      <protection hidden="true" locked="true"/>
    </xf>
    <xf applyAlignment="true" applyBorder="true" applyFont="true" applyProtection="false" borderId="39" fillId="5" fontId="43" numFmtId="164" xfId="20">
      <alignment horizontal="left" indent="0" shrinkToFit="false" textRotation="0" vertical="center" wrapText="true"/>
    </xf>
    <xf applyAlignment="true" applyBorder="true" applyFont="true" applyProtection="true" borderId="48" fillId="5" fontId="14" numFmtId="164" xfId="0">
      <alignment horizontal="center" indent="0" shrinkToFit="false" textRotation="0" vertical="center" wrapText="true"/>
      <protection hidden="true" locked="true"/>
    </xf>
    <xf applyAlignment="true" applyBorder="true" applyFont="true" applyProtection="true" borderId="101" fillId="5" fontId="11" numFmtId="164" xfId="0">
      <alignment horizontal="left" indent="4" shrinkToFit="false" textRotation="0" vertical="center" wrapText="true"/>
      <protection hidden="true" locked="true"/>
    </xf>
    <xf applyAlignment="true" applyBorder="true" applyFont="true" applyProtection="true" borderId="0" fillId="0" fontId="27" numFmtId="167" xfId="0">
      <alignment horizontal="general" indent="0" shrinkToFit="false" textRotation="0" vertical="center" wrapText="true"/>
      <protection hidden="true" locked="true"/>
    </xf>
    <xf applyAlignment="true" applyBorder="true" applyFont="true" applyProtection="true" borderId="70" fillId="0" fontId="27" numFmtId="167" xfId="0">
      <alignment horizontal="center" indent="0" shrinkToFit="false" textRotation="0" vertical="center" wrapText="true"/>
      <protection hidden="true" locked="true"/>
    </xf>
    <xf applyAlignment="true" applyBorder="true" applyFont="true" applyProtection="true" borderId="102" fillId="5" fontId="32" numFmtId="164" xfId="0">
      <alignment horizontal="left" indent="4" shrinkToFit="false" textRotation="0" vertical="center" wrapText="true"/>
      <protection hidden="true" locked="true"/>
    </xf>
    <xf applyAlignment="true" applyBorder="true" applyFont="true" applyProtection="true" borderId="34" fillId="5" fontId="32" numFmtId="164" xfId="0">
      <alignment horizontal="left" indent="4" shrinkToFit="false" textRotation="0" vertical="center" wrapText="true"/>
      <protection hidden="true" locked="true"/>
    </xf>
    <xf applyAlignment="false" applyBorder="true" applyFont="true" applyProtection="false" borderId="73" fillId="0" fontId="27" numFmtId="167" xfId="0"/>
    <xf applyAlignment="true" applyBorder="true" applyFont="true" applyProtection="true" borderId="103" fillId="5" fontId="14" numFmtId="164" xfId="0">
      <alignment horizontal="center" indent="0" shrinkToFit="false" textRotation="0" vertical="center" wrapText="true"/>
      <protection hidden="true" locked="true"/>
    </xf>
    <xf applyAlignment="true" applyBorder="true" applyFont="true" applyProtection="false" borderId="79" fillId="5" fontId="39" numFmtId="164" xfId="20">
      <alignment horizontal="left" indent="0" shrinkToFit="false" textRotation="0" vertical="center" wrapText="true"/>
    </xf>
    <xf applyAlignment="true" applyBorder="true" applyFont="true" applyProtection="false" borderId="104" fillId="5" fontId="43" numFmtId="164" xfId="20">
      <alignment horizontal="left" indent="0" shrinkToFit="false" textRotation="0" vertical="center" wrapText="true"/>
    </xf>
    <xf applyAlignment="true" applyBorder="true" applyFont="true" applyProtection="true" borderId="51" fillId="5" fontId="11" numFmtId="170" xfId="0">
      <alignment horizontal="center" indent="0" shrinkToFit="false" textRotation="0" vertical="center" wrapText="true"/>
      <protection hidden="true" locked="true"/>
    </xf>
    <xf applyAlignment="true" applyBorder="true" applyFont="true" applyProtection="true" borderId="80" fillId="5" fontId="32" numFmtId="164" xfId="0">
      <alignment horizontal="center" indent="0" shrinkToFit="false" textRotation="0" vertical="center" wrapText="true"/>
      <protection hidden="true" locked="true"/>
    </xf>
    <xf applyAlignment="true" applyBorder="true" applyFont="true" applyProtection="true" borderId="105" fillId="5" fontId="11" numFmtId="170" xfId="0">
      <alignment horizontal="center" indent="0" shrinkToFit="false" textRotation="0" vertical="center" wrapText="true"/>
      <protection hidden="true" locked="true"/>
    </xf>
    <xf applyAlignment="true" applyBorder="true" applyFont="true" applyProtection="false" borderId="106" fillId="5" fontId="29" numFmtId="164" xfId="20">
      <alignment horizontal="left" indent="0" shrinkToFit="false" textRotation="0" vertical="center" wrapText="true"/>
    </xf>
    <xf applyAlignment="true" applyBorder="true" applyFont="true" applyProtection="true" borderId="39" fillId="5" fontId="25" numFmtId="164" xfId="0">
      <alignment horizontal="left" indent="0" shrinkToFit="false" textRotation="0" vertical="center" wrapText="true"/>
      <protection hidden="true" locked="true"/>
    </xf>
    <xf applyAlignment="true" applyBorder="true" applyFont="true" applyProtection="true" borderId="95" fillId="0" fontId="27" numFmtId="167" xfId="0">
      <alignment horizontal="general" indent="0" shrinkToFit="false" textRotation="0" vertical="center" wrapText="true"/>
      <protection hidden="true" locked="true"/>
    </xf>
    <xf applyAlignment="true" applyBorder="true" applyFont="true" applyProtection="true" borderId="35" fillId="0" fontId="27" numFmtId="167" xfId="0">
      <alignment horizontal="center" indent="0" shrinkToFit="false" textRotation="0" vertical="center" wrapText="true"/>
      <protection hidden="true" locked="true"/>
    </xf>
    <xf applyAlignment="true" applyBorder="true" applyFont="true" applyProtection="false" borderId="107" fillId="5" fontId="39" numFmtId="164" xfId="20">
      <alignment horizontal="left" indent="0" shrinkToFit="false" textRotation="0" vertical="center" wrapText="true"/>
    </xf>
    <xf applyAlignment="true" applyBorder="true" applyFont="true" applyProtection="true" borderId="108" fillId="5" fontId="14" numFmtId="164" xfId="0">
      <alignment horizontal="center" indent="0" shrinkToFit="false" textRotation="0" vertical="center" wrapText="true"/>
      <protection hidden="true" locked="true"/>
    </xf>
    <xf applyAlignment="true" applyBorder="true" applyFont="true" applyProtection="false" borderId="107" fillId="5" fontId="43" numFmtId="164" xfId="20">
      <alignment horizontal="left" indent="0" shrinkToFit="false" textRotation="0" vertical="center" wrapText="true"/>
    </xf>
    <xf applyAlignment="true" applyBorder="true" applyFont="true" applyProtection="true" borderId="79" fillId="5" fontId="30" numFmtId="170" xfId="0">
      <alignment horizontal="center" indent="0" shrinkToFit="false" textRotation="0" vertical="center" wrapText="true"/>
      <protection hidden="true" locked="true"/>
    </xf>
    <xf applyAlignment="true" applyBorder="true" applyFont="true" applyProtection="false" borderId="79" fillId="5" fontId="43" numFmtId="164" xfId="20">
      <alignment horizontal="left" indent="0" shrinkToFit="false" textRotation="0" vertical="center" wrapText="true"/>
    </xf>
    <xf applyAlignment="true" applyBorder="true" applyFont="true" applyProtection="true" borderId="0" fillId="5" fontId="32" numFmtId="164" xfId="0">
      <alignment horizontal="left" indent="4" shrinkToFit="false" textRotation="0" vertical="center" wrapText="true"/>
      <protection hidden="true" locked="true"/>
    </xf>
    <xf applyAlignment="true" applyBorder="true" applyFont="true" applyProtection="true" borderId="39" fillId="5" fontId="5" numFmtId="170" xfId="0">
      <alignment horizontal="center" indent="0" shrinkToFit="false" textRotation="0" vertical="center" wrapText="true"/>
      <protection hidden="true" locked="true"/>
    </xf>
    <xf applyAlignment="true" applyBorder="true" applyFont="true" applyProtection="true" borderId="109" fillId="2" fontId="20" numFmtId="164" xfId="0">
      <alignment horizontal="general" indent="0" shrinkToFit="false" textRotation="0" vertical="center" wrapText="false"/>
      <protection hidden="true" locked="true"/>
    </xf>
    <xf applyAlignment="true" applyBorder="true" applyFont="true" applyProtection="true" borderId="0" fillId="2" fontId="37" numFmtId="164" xfId="0">
      <alignment horizontal="general" indent="0" shrinkToFit="false" textRotation="0" vertical="center" wrapText="false"/>
      <protection hidden="true" locked="true"/>
    </xf>
    <xf applyAlignment="true" applyBorder="true" applyFont="true" applyProtection="true" borderId="0" fillId="2" fontId="36" numFmtId="164" xfId="0">
      <alignment horizontal="center" indent="0" shrinkToFit="false" textRotation="0" vertical="center" wrapText="false"/>
      <protection hidden="true" locked="true"/>
    </xf>
    <xf applyAlignment="true" applyBorder="true" applyFont="true" applyProtection="true" borderId="70" fillId="2" fontId="38" numFmtId="167" xfId="0">
      <alignment horizontal="general" indent="0" shrinkToFit="false" textRotation="0" vertical="center" wrapText="false"/>
      <protection hidden="true" locked="true"/>
    </xf>
    <xf applyAlignment="true" applyBorder="true" applyFont="true" applyProtection="true" borderId="110" fillId="5" fontId="14" numFmtId="164" xfId="0">
      <alignment horizontal="center" indent="0" shrinkToFit="false" textRotation="0" vertical="center" wrapText="true"/>
      <protection hidden="true" locked="true"/>
    </xf>
    <xf applyAlignment="true" applyBorder="true" applyFont="true" applyProtection="true" borderId="111" fillId="5" fontId="14" numFmtId="164" xfId="0">
      <alignment horizontal="center" indent="0" shrinkToFit="false" textRotation="0" vertical="center" wrapText="true"/>
      <protection hidden="true" locked="true"/>
    </xf>
    <xf applyAlignment="true" applyBorder="true" applyFont="true" applyProtection="false" borderId="112" fillId="5" fontId="39" numFmtId="164" xfId="20">
      <alignment horizontal="left" indent="0" shrinkToFit="false" textRotation="0" vertical="center" wrapText="true"/>
    </xf>
    <xf applyAlignment="true" applyBorder="true" applyFont="true" applyProtection="true" borderId="113" fillId="5" fontId="11" numFmtId="170" xfId="0">
      <alignment horizontal="center" indent="0" shrinkToFit="false" textRotation="0" vertical="center" wrapText="true"/>
      <protection hidden="true" locked="true"/>
    </xf>
    <xf applyAlignment="true" applyBorder="true" applyFont="true" applyProtection="true" borderId="112" fillId="5" fontId="11" numFmtId="170" xfId="0">
      <alignment horizontal="center" indent="0" shrinkToFit="false" textRotation="0" vertical="center" wrapText="true"/>
      <protection hidden="true" locked="true"/>
    </xf>
    <xf applyAlignment="true" applyBorder="true" applyFont="true" applyProtection="true" borderId="114" fillId="5" fontId="40" numFmtId="170" xfId="0">
      <alignment horizontal="left" indent="0" shrinkToFit="false" textRotation="0" vertical="center" wrapText="true"/>
      <protection hidden="true" locked="true"/>
    </xf>
    <xf applyAlignment="true" applyBorder="true" applyFont="true" applyProtection="true" borderId="0" fillId="2" fontId="17" numFmtId="164" xfId="0">
      <alignment horizontal="general" indent="0" shrinkToFit="false" textRotation="0" vertical="center" wrapText="false"/>
      <protection hidden="true" locked="true"/>
    </xf>
    <xf applyAlignment="true" applyBorder="true" applyFont="true" applyProtection="true" borderId="115" fillId="0" fontId="11" numFmtId="164" xfId="0">
      <alignment horizontal="general" indent="0" shrinkToFit="false" textRotation="0" vertical="center" wrapText="false"/>
      <protection hidden="true" locked="true"/>
    </xf>
    <xf applyAlignment="true" applyBorder="true" applyFont="true" applyProtection="true" borderId="3" fillId="0" fontId="11" numFmtId="164" xfId="0">
      <alignment horizontal="general" indent="0" shrinkToFit="false" textRotation="0" vertical="center" wrapText="false"/>
      <protection hidden="true" locked="true"/>
    </xf>
    <xf applyAlignment="true" applyBorder="true" applyFont="true" applyProtection="true" borderId="116" fillId="0" fontId="11" numFmtId="164" xfId="0">
      <alignment horizontal="general" indent="0" shrinkToFit="false" textRotation="0" vertical="top" wrapText="false"/>
      <protection hidden="true" locked="true"/>
    </xf>
    <xf applyAlignment="true" applyBorder="true" applyFont="true" applyProtection="true" borderId="116" fillId="0" fontId="11" numFmtId="164" xfId="0">
      <alignment horizontal="general" indent="0" shrinkToFit="false" textRotation="0" vertical="center" wrapText="true"/>
      <protection hidden="true" locked="true"/>
    </xf>
    <xf applyAlignment="true" applyBorder="true" applyFont="true" applyProtection="true" borderId="117" fillId="0" fontId="25" numFmtId="164" xfId="0">
      <alignment horizontal="general" indent="0" shrinkToFit="false" textRotation="0" vertical="top" wrapText="true"/>
      <protection hidden="true" locked="true"/>
    </xf>
    <xf applyAlignment="true" applyBorder="true" applyFont="true" applyProtection="true" borderId="118" fillId="0" fontId="27" numFmtId="167" xfId="0">
      <alignment horizontal="general" indent="0" shrinkToFit="false" textRotation="0" vertical="center" wrapText="true"/>
      <protection hidden="true" locked="true"/>
    </xf>
    <xf applyAlignment="true" applyBorder="true" applyFont="true" applyProtection="true" borderId="29" fillId="0" fontId="27" numFmtId="167" xfId="0">
      <alignment horizontal="center" indent="0" shrinkToFit="false" textRotation="0" vertical="center" wrapText="true"/>
      <protection hidden="true" locked="true"/>
    </xf>
    <xf applyAlignment="true" applyBorder="true" applyFont="true" applyProtection="true" borderId="102" fillId="0" fontId="32" numFmtId="164" xfId="0">
      <alignment horizontal="left" indent="4" shrinkToFit="false" textRotation="0" vertical="center" wrapText="true"/>
      <protection hidden="true" locked="true"/>
    </xf>
    <xf applyAlignment="true" applyBorder="true" applyFont="true" applyProtection="true" borderId="119" fillId="0" fontId="5" numFmtId="170" xfId="0">
      <alignment horizontal="center" indent="0" shrinkToFit="false" textRotation="0" vertical="center" wrapText="true"/>
      <protection hidden="true" locked="true"/>
    </xf>
    <xf applyAlignment="true" applyBorder="true" applyFont="true" applyProtection="true" borderId="0" fillId="0" fontId="25" numFmtId="164" xfId="0">
      <alignment horizontal="general" indent="0" shrinkToFit="false" textRotation="0" vertical="center" wrapText="true"/>
      <protection hidden="true" locked="true"/>
    </xf>
    <xf applyAlignment="false" applyBorder="true" applyFont="true" applyProtection="false" borderId="0" fillId="0" fontId="27" numFmtId="167" xfId="0"/>
    <xf applyAlignment="true" applyBorder="true" applyFont="true" applyProtection="true" borderId="120" fillId="0" fontId="14" numFmtId="164" xfId="21">
      <alignment horizontal="center" indent="0" shrinkToFit="false" textRotation="0" vertical="center" wrapText="true"/>
      <protection hidden="true" locked="true"/>
    </xf>
    <xf applyAlignment="true" applyBorder="true" applyFont="true" applyProtection="true" borderId="121" fillId="0" fontId="33" numFmtId="164" xfId="21">
      <alignment horizontal="right" indent="0" shrinkToFit="false" textRotation="0" vertical="center" wrapText="true"/>
      <protection hidden="true" locked="true"/>
    </xf>
    <xf applyAlignment="true" applyBorder="true" applyFont="true" applyProtection="true" borderId="45" fillId="0" fontId="42" numFmtId="164" xfId="21">
      <alignment horizontal="center" indent="0" shrinkToFit="false" textRotation="0" vertical="center" wrapText="true"/>
      <protection hidden="true" locked="true"/>
    </xf>
    <xf applyAlignment="true" applyBorder="true" applyFont="true" applyProtection="true" borderId="43" fillId="0" fontId="11" numFmtId="164" xfId="21">
      <alignment horizontal="center" indent="0" shrinkToFit="false" textRotation="0" vertical="center" wrapText="true"/>
      <protection hidden="true" locked="true"/>
    </xf>
    <xf applyAlignment="true" applyBorder="true" applyFont="true" applyProtection="true" borderId="43" fillId="0" fontId="11" numFmtId="164" xfId="21">
      <alignment horizontal="left" indent="0" shrinkToFit="false" textRotation="0" vertical="center" wrapText="true"/>
      <protection hidden="true" locked="true"/>
    </xf>
    <xf applyAlignment="true" applyBorder="true" applyFont="true" applyProtection="true" borderId="39" fillId="0" fontId="25" numFmtId="170" xfId="0">
      <alignment horizontal="general" indent="0" shrinkToFit="false" textRotation="0" vertical="center" wrapText="true"/>
      <protection hidden="true" locked="true"/>
    </xf>
    <xf applyAlignment="true" applyBorder="true" applyFont="true" applyProtection="true" borderId="122" fillId="0" fontId="14" numFmtId="164" xfId="21">
      <alignment horizontal="center" indent="0" shrinkToFit="false" textRotation="0" vertical="center" wrapText="true"/>
      <protection hidden="true" locked="true"/>
    </xf>
    <xf applyAlignment="true" applyBorder="true" applyFont="true" applyProtection="true" borderId="106" fillId="0" fontId="33" numFmtId="164" xfId="21">
      <alignment horizontal="right" indent="0" shrinkToFit="false" textRotation="0" vertical="center" wrapText="true"/>
      <protection hidden="true" locked="true"/>
    </xf>
    <xf applyAlignment="true" applyBorder="true" applyFont="true" applyProtection="true" borderId="79" fillId="0" fontId="42" numFmtId="164" xfId="21">
      <alignment horizontal="center" indent="0" shrinkToFit="false" textRotation="0" vertical="center" wrapText="true"/>
      <protection hidden="true" locked="true"/>
    </xf>
    <xf applyAlignment="true" applyBorder="true" applyFont="true" applyProtection="true" borderId="123" fillId="0" fontId="11" numFmtId="164" xfId="21">
      <alignment horizontal="center" indent="0" shrinkToFit="false" textRotation="0" vertical="center" wrapText="true"/>
      <protection hidden="true" locked="true"/>
    </xf>
    <xf applyAlignment="true" applyBorder="true" applyFont="true" applyProtection="true" borderId="123" fillId="0" fontId="11" numFmtId="164" xfId="21">
      <alignment horizontal="left" indent="0" shrinkToFit="false" textRotation="0" vertical="center" wrapText="true"/>
      <protection hidden="true" locked="true"/>
    </xf>
    <xf applyAlignment="true" applyBorder="true" applyFont="true" applyProtection="true" borderId="79" fillId="0" fontId="11" numFmtId="164" xfId="21">
      <alignment horizontal="center" indent="0" shrinkToFit="false" textRotation="0" vertical="center" wrapText="true"/>
      <protection hidden="true" locked="true"/>
    </xf>
    <xf applyAlignment="true" applyBorder="true" applyFont="true" applyProtection="true" borderId="78" fillId="0" fontId="5" numFmtId="170" xfId="0">
      <alignment horizontal="general" indent="0" shrinkToFit="false" textRotation="0" vertical="center" wrapText="true"/>
      <protection hidden="true" locked="true"/>
    </xf>
    <xf applyAlignment="true" applyBorder="true" applyFont="true" applyProtection="true" borderId="124" fillId="0" fontId="11" numFmtId="164" xfId="0">
      <alignment horizontal="general" indent="0" shrinkToFit="false" textRotation="0" vertical="center" wrapText="false"/>
      <protection hidden="true" locked="true"/>
    </xf>
    <xf applyAlignment="true" applyBorder="true" applyFont="true" applyProtection="true" borderId="59" fillId="0" fontId="11" numFmtId="164" xfId="0">
      <alignment horizontal="general" indent="0" shrinkToFit="false" textRotation="0" vertical="center" wrapText="true"/>
      <protection hidden="true" locked="true"/>
    </xf>
    <xf applyAlignment="true" applyBorder="true" applyFont="true" applyProtection="true" borderId="125" fillId="0" fontId="25" numFmtId="164" xfId="0">
      <alignment horizontal="general" indent="0" shrinkToFit="false" textRotation="0" vertical="top" wrapText="true"/>
      <protection hidden="true" locked="true"/>
    </xf>
    <xf applyAlignment="true" applyBorder="true" applyFont="true" applyProtection="true" borderId="83" fillId="0" fontId="27" numFmtId="167" xfId="0">
      <alignment horizontal="general" indent="0" shrinkToFit="false" textRotation="0" vertical="center" wrapText="true"/>
      <protection hidden="true" locked="true"/>
    </xf>
    <xf applyAlignment="true" applyBorder="true" applyFont="true" applyProtection="true" borderId="121" fillId="0" fontId="46" numFmtId="164" xfId="21">
      <alignment horizontal="right" indent="0" shrinkToFit="false" textRotation="0" vertical="center" wrapText="true"/>
      <protection hidden="true" locked="true"/>
    </xf>
    <xf applyAlignment="true" applyBorder="true" applyFont="true" applyProtection="true" borderId="45" fillId="0" fontId="32" numFmtId="164" xfId="21">
      <alignment horizontal="center" indent="0" shrinkToFit="false" textRotation="0" vertical="center" wrapText="true"/>
      <protection hidden="true" locked="true"/>
    </xf>
    <xf applyAlignment="true" applyBorder="true" applyFont="true" applyProtection="true" borderId="106" fillId="0" fontId="46" numFmtId="164" xfId="21">
      <alignment horizontal="right" indent="0" shrinkToFit="false" textRotation="0" vertical="center" wrapText="true"/>
      <protection hidden="true" locked="true"/>
    </xf>
    <xf applyAlignment="true" applyBorder="true" applyFont="true" applyProtection="true" borderId="79" fillId="0" fontId="32" numFmtId="164" xfId="21">
      <alignment horizontal="center" indent="0" shrinkToFit="false" textRotation="0" vertical="center" wrapText="true"/>
      <protection hidden="true" locked="true"/>
    </xf>
    <xf applyAlignment="true" applyBorder="true" applyFont="true" applyProtection="true" borderId="39" fillId="0" fontId="46" numFmtId="164" xfId="21">
      <alignment horizontal="right" indent="0" shrinkToFit="false" textRotation="0" vertical="center" wrapText="true"/>
      <protection hidden="true" locked="true"/>
    </xf>
    <xf applyAlignment="true" applyBorder="true" applyFont="true" applyProtection="true" borderId="78" fillId="0" fontId="44" numFmtId="170" xfId="0">
      <alignment horizontal="general" indent="0" shrinkToFit="false" textRotation="0" vertical="center" wrapText="true"/>
      <protection hidden="true" locked="true"/>
    </xf>
    <xf applyAlignment="true" applyBorder="true" applyFont="true" applyProtection="true" borderId="124" fillId="0" fontId="11" numFmtId="164" xfId="0">
      <alignment horizontal="general" indent="0" shrinkToFit="false" textRotation="0" vertical="top" wrapText="true"/>
      <protection hidden="true" locked="true"/>
    </xf>
    <xf applyAlignment="true" applyBorder="true" applyFont="true" applyProtection="true" borderId="23" fillId="0" fontId="11" numFmtId="170" xfId="0">
      <alignment horizontal="left" indent="0" shrinkToFit="false" textRotation="0" vertical="center" wrapText="true"/>
      <protection hidden="true" locked="true"/>
    </xf>
    <xf applyAlignment="true" applyBorder="true" applyFont="true" applyProtection="true" borderId="126" fillId="0" fontId="14" numFmtId="164" xfId="0">
      <alignment horizontal="center" indent="0" shrinkToFit="false" textRotation="0" vertical="center" wrapText="true"/>
      <protection hidden="true" locked="true"/>
    </xf>
    <xf applyAlignment="true" applyBorder="true" applyFont="true" applyProtection="true" borderId="39" fillId="0" fontId="25" numFmtId="164" xfId="0">
      <alignment horizontal="center" indent="0" shrinkToFit="false" textRotation="0" vertical="center" wrapText="true"/>
      <protection hidden="true" locked="true"/>
    </xf>
    <xf applyAlignment="true" applyBorder="true" applyFont="true" applyProtection="true" borderId="127" fillId="0" fontId="14" numFmtId="164" xfId="0">
      <alignment horizontal="center" indent="0" shrinkToFit="false" textRotation="0" vertical="center" wrapText="true"/>
      <protection hidden="true" locked="true"/>
    </xf>
    <xf applyAlignment="true" applyBorder="true" applyFont="true" applyProtection="true" borderId="128" fillId="0" fontId="11" numFmtId="170" xfId="0">
      <alignment horizontal="left" indent="0" shrinkToFit="false" textRotation="0" vertical="center" wrapText="true"/>
      <protection hidden="true" locked="true"/>
    </xf>
    <xf applyAlignment="true" applyBorder="true" applyFont="true" applyProtection="true" borderId="128" fillId="0" fontId="25" numFmtId="164" xfId="0">
      <alignment horizontal="center" indent="0" shrinkToFit="false" textRotation="0" vertical="center" wrapText="true"/>
      <protection hidden="true" locked="true"/>
    </xf>
    <xf applyAlignment="true" applyBorder="true" applyFont="true" applyProtection="true" borderId="129" fillId="0" fontId="27" numFmtId="167" xfId="21">
      <alignment horizontal="center" indent="0" shrinkToFit="false" textRotation="0" vertical="center" wrapText="true"/>
      <protection hidden="true" locked="true"/>
    </xf>
    <xf applyAlignment="true" applyBorder="false" applyFont="true" applyProtection="false" borderId="0" fillId="0" fontId="25" numFmtId="171" xfId="0">
      <alignment horizontal="general" indent="0" shrinkToFit="false" textRotation="0" vertical="center" wrapText="false"/>
    </xf>
    <xf applyAlignment="true" applyBorder="true" applyFont="true" applyProtection="false" borderId="19" fillId="3" fontId="36" numFmtId="171" xfId="0">
      <alignment horizontal="center" indent="0" shrinkToFit="false" textRotation="0" vertical="center" wrapText="false"/>
    </xf>
    <xf applyAlignment="true" applyBorder="true" applyFont="true" applyProtection="false" borderId="19" fillId="3" fontId="11" numFmtId="167" xfId="0">
      <alignment horizontal="center" indent="0" shrinkToFit="false" textRotation="0" vertical="center" wrapText="false"/>
    </xf>
    <xf applyAlignment="true" applyBorder="true" applyFont="true" applyProtection="false" borderId="63" fillId="3" fontId="11" numFmtId="167" xfId="0">
      <alignment horizontal="center" indent="0" shrinkToFit="false" textRotation="0" vertical="center" wrapText="false"/>
    </xf>
    <xf applyAlignment="false" applyBorder="true" applyFont="true" applyProtection="true" borderId="130" fillId="0" fontId="27" numFmtId="164" xfId="0">
      <protection hidden="true" locked="true"/>
    </xf>
    <xf applyAlignment="false" applyBorder="true" applyFont="true" applyProtection="true" borderId="22" fillId="0" fontId="27" numFmtId="164" xfId="0">
      <protection hidden="true" locked="true"/>
    </xf>
    <xf applyAlignment="false" applyBorder="true" applyFont="true" applyProtection="true" borderId="23" fillId="0" fontId="12" numFmtId="164" xfId="0">
      <protection hidden="true" locked="true"/>
    </xf>
    <xf applyAlignment="true" applyBorder="true" applyFont="true" applyProtection="true" borderId="131" fillId="0" fontId="12" numFmtId="164" xfId="0">
      <alignment horizontal="center" indent="0" shrinkToFit="false" textRotation="0" vertical="bottom" wrapText="false"/>
      <protection hidden="true" locked="true"/>
    </xf>
    <xf applyAlignment="true" applyBorder="true" applyFont="true" applyProtection="true" borderId="131" fillId="0" fontId="13" numFmtId="164" xfId="0">
      <alignment horizontal="left" indent="0" shrinkToFit="false" textRotation="0" vertical="center" wrapText="true"/>
      <protection hidden="true" locked="true"/>
    </xf>
    <xf applyAlignment="true" applyBorder="true" applyFont="true" applyProtection="true" borderId="132" fillId="0" fontId="36" numFmtId="171" xfId="0">
      <alignment horizontal="left" indent="0" shrinkToFit="false" textRotation="0" vertical="center" wrapText="true"/>
      <protection hidden="true" locked="true"/>
    </xf>
    <xf applyAlignment="true" applyBorder="true" applyFont="true" applyProtection="true" borderId="133" fillId="0" fontId="14" numFmtId="167" xfId="0">
      <alignment horizontal="general" indent="0" shrinkToFit="false" textRotation="0" vertical="center" wrapText="true"/>
      <protection hidden="true" locked="true"/>
    </xf>
    <xf applyAlignment="true" applyBorder="true" applyFont="true" applyProtection="true" borderId="134" fillId="0" fontId="14" numFmtId="167" xfId="0">
      <alignment horizontal="center" indent="0" shrinkToFit="false" textRotation="0" vertical="center" wrapText="true"/>
      <protection hidden="true" locked="true"/>
    </xf>
    <xf applyAlignment="true" applyBorder="true" applyFont="true" applyProtection="true" borderId="135" fillId="2" fontId="20" numFmtId="164" xfId="0">
      <alignment horizontal="general" indent="0" shrinkToFit="false" textRotation="0" vertical="center" wrapText="false"/>
      <protection hidden="true" locked="true"/>
    </xf>
    <xf applyAlignment="true" applyBorder="true" applyFont="true" applyProtection="true" borderId="136" fillId="2" fontId="20" numFmtId="164" xfId="0">
      <alignment horizontal="general" indent="0" shrinkToFit="false" textRotation="0" vertical="center" wrapText="false"/>
      <protection hidden="true" locked="true"/>
    </xf>
    <xf applyAlignment="true" applyBorder="true" applyFont="true" applyProtection="true" borderId="137" fillId="2" fontId="10" numFmtId="164" xfId="0">
      <alignment horizontal="center" indent="0" shrinkToFit="false" textRotation="0" vertical="center" wrapText="false"/>
      <protection hidden="true" locked="true"/>
    </xf>
    <xf applyAlignment="true" applyBorder="true" applyFont="true" applyProtection="true" borderId="136" fillId="2" fontId="36" numFmtId="171" xfId="0">
      <alignment horizontal="center" indent="0" shrinkToFit="false" textRotation="0" vertical="center" wrapText="false"/>
      <protection hidden="true" locked="true"/>
    </xf>
    <xf applyAlignment="true" applyBorder="true" applyFont="true" applyProtection="true" borderId="136" fillId="2" fontId="20" numFmtId="167" xfId="0">
      <alignment horizontal="general" indent="0" shrinkToFit="false" textRotation="0" vertical="center" wrapText="false"/>
      <protection hidden="true" locked="true"/>
    </xf>
    <xf applyAlignment="true" applyBorder="true" applyFont="true" applyProtection="true" borderId="29" fillId="2" fontId="20" numFmtId="167" xfId="0">
      <alignment horizontal="general" indent="0" shrinkToFit="false" textRotation="0" vertical="center" wrapText="false"/>
      <protection hidden="true" locked="true"/>
    </xf>
    <xf applyAlignment="true" applyBorder="true" applyFont="true" applyProtection="true" borderId="3" fillId="5" fontId="25" numFmtId="171" xfId="0">
      <alignment horizontal="general" indent="0" shrinkToFit="false" textRotation="0" vertical="center" wrapText="true"/>
      <protection hidden="true" locked="true"/>
    </xf>
    <xf applyAlignment="true" applyBorder="true" applyFont="true" applyProtection="false" borderId="138" fillId="5" fontId="48" numFmtId="164" xfId="0">
      <alignment horizontal="left" indent="0" shrinkToFit="false" textRotation="0" vertical="center" wrapText="true"/>
    </xf>
    <xf applyAlignment="true" applyBorder="true" applyFont="true" applyProtection="false" borderId="0" fillId="5" fontId="48" numFmtId="164" xfId="0">
      <alignment horizontal="left" indent="0" shrinkToFit="false" textRotation="0" vertical="center" wrapText="true"/>
    </xf>
    <xf applyAlignment="true" applyBorder="true" applyFont="false" applyProtection="false" borderId="22" fillId="5" fontId="0" numFmtId="164" xfId="0">
      <alignment horizontal="general" indent="0" shrinkToFit="false" textRotation="0" vertical="top" wrapText="true"/>
    </xf>
    <xf applyAlignment="true" applyBorder="true" applyFont="true" applyProtection="true" borderId="73" fillId="5" fontId="25" numFmtId="171" xfId="0">
      <alignment horizontal="general" indent="0" shrinkToFit="false" textRotation="0" vertical="center" wrapText="true"/>
      <protection hidden="true" locked="true"/>
    </xf>
    <xf applyAlignment="false" applyBorder="true" applyFont="true" applyProtection="false" borderId="10" fillId="5" fontId="7" numFmtId="164" xfId="0"/>
    <xf applyAlignment="true" applyBorder="true" applyFont="true" applyProtection="false" borderId="39" fillId="5" fontId="33" numFmtId="164" xfId="0">
      <alignment horizontal="general" indent="0" shrinkToFit="false" textRotation="0" vertical="center" wrapText="true"/>
    </xf>
    <xf applyAlignment="true" applyBorder="true" applyFont="true" applyProtection="true" borderId="39" fillId="5" fontId="25" numFmtId="171" xfId="0">
      <alignment horizontal="left" indent="0" shrinkToFit="false" textRotation="0" vertical="center" wrapText="true"/>
      <protection hidden="true" locked="true"/>
    </xf>
    <xf applyAlignment="true" applyBorder="true" applyFont="true" applyProtection="false" borderId="39" fillId="5" fontId="33" numFmtId="164" xfId="0">
      <alignment horizontal="left" indent="0" shrinkToFit="false" textRotation="0" vertical="center" wrapText="true"/>
    </xf>
    <xf applyAlignment="false" applyBorder="true" applyFont="true" applyProtection="false" borderId="10" fillId="0" fontId="7" numFmtId="164" xfId="0"/>
    <xf applyAlignment="false" applyBorder="true" applyFont="true" applyProtection="false" borderId="0" fillId="0" fontId="7" numFmtId="164" xfId="0"/>
    <xf applyAlignment="true" applyBorder="true" applyFont="true" applyProtection="false" borderId="0" fillId="0" fontId="48" numFmtId="164" xfId="0">
      <alignment horizontal="left" indent="0" shrinkToFit="false" textRotation="0" vertical="center" wrapText="true"/>
    </xf>
    <xf applyAlignment="true" applyBorder="true" applyFont="true" applyProtection="false" borderId="39" fillId="0" fontId="33" numFmtId="164" xfId="0">
      <alignment horizontal="general" indent="0" shrinkToFit="false" textRotation="0" vertical="center" wrapText="false"/>
    </xf>
    <xf applyAlignment="true" applyBorder="true" applyFont="true" applyProtection="false" borderId="39" fillId="0" fontId="25" numFmtId="171" xfId="0">
      <alignment horizontal="general" indent="0" shrinkToFit="false" textRotation="0" vertical="center" wrapText="false"/>
    </xf>
    <xf applyAlignment="true" applyBorder="true" applyFont="true" applyProtection="false" borderId="139" fillId="0" fontId="33" numFmtId="164" xfId="0">
      <alignment horizontal="general" indent="0" shrinkToFit="false" textRotation="0" vertical="center" wrapText="false"/>
    </xf>
    <xf applyAlignment="true" applyBorder="true" applyFont="true" applyProtection="false" borderId="139" fillId="0" fontId="25" numFmtId="171" xfId="0">
      <alignment horizontal="general" indent="0" shrinkToFit="false" textRotation="0" vertical="center" wrapText="false"/>
    </xf>
    <xf applyAlignment="true" applyBorder="true" applyFont="true" applyProtection="true" borderId="27" fillId="0" fontId="27" numFmtId="167" xfId="21">
      <alignment horizontal="center" indent="0" shrinkToFit="false" textRotation="0" vertical="center" wrapText="true"/>
      <protection hidden="true" locked="true"/>
    </xf>
    <xf applyAlignment="true" applyBorder="true" applyFont="true" applyProtection="true" borderId="95" fillId="5" fontId="25" numFmtId="171" xfId="0">
      <alignment horizontal="general" indent="0" shrinkToFit="false" textRotation="0" vertical="center" wrapText="true"/>
      <protection hidden="true" locked="true"/>
    </xf>
    <xf applyAlignment="true" applyBorder="true" applyFont="true" applyProtection="true" borderId="140" fillId="5" fontId="11" numFmtId="167" xfId="0">
      <alignment horizontal="general" indent="0" shrinkToFit="false" textRotation="0" vertical="center" wrapText="true"/>
      <protection hidden="true" locked="true"/>
    </xf>
    <xf applyAlignment="true" applyBorder="true" applyFont="true" applyProtection="true" borderId="39" fillId="5" fontId="11" numFmtId="167" xfId="0">
      <alignment horizontal="center" indent="0" shrinkToFit="false" textRotation="0" vertical="center" wrapText="true"/>
      <protection hidden="true" locked="true"/>
    </xf>
    <xf applyAlignment="true" applyBorder="true" applyFont="true" applyProtection="true" borderId="141" fillId="5" fontId="25" numFmtId="171" xfId="0">
      <alignment horizontal="general" indent="0" shrinkToFit="false" textRotation="0" vertical="center" wrapText="true"/>
      <protection hidden="true" locked="true"/>
    </xf>
    <xf applyAlignment="false" applyBorder="true" applyFont="true" applyProtection="false" borderId="73" fillId="5" fontId="29" numFmtId="167" xfId="0"/>
    <xf applyAlignment="true" applyBorder="true" applyFont="true" applyProtection="true" borderId="142" fillId="5" fontId="27" numFmtId="164" xfId="0">
      <alignment horizontal="left" indent="4" shrinkToFit="false" textRotation="0" vertical="center" wrapText="true"/>
      <protection hidden="true" locked="true"/>
    </xf>
    <xf applyAlignment="true" applyBorder="true" applyFont="true" applyProtection="true" borderId="38" fillId="5" fontId="14" numFmtId="164" xfId="0">
      <alignment horizontal="left" indent="0" shrinkToFit="false" textRotation="0" vertical="center" wrapText="true"/>
      <protection hidden="true" locked="true"/>
    </xf>
    <xf applyAlignment="true" applyBorder="true" applyFont="true" applyProtection="true" borderId="78" fillId="0" fontId="11" numFmtId="170" xfId="0">
      <alignment horizontal="center" indent="0" shrinkToFit="false" textRotation="0" vertical="center" wrapText="true"/>
      <protection hidden="true" locked="true"/>
    </xf>
    <xf applyAlignment="true" applyBorder="true" applyFont="true" applyProtection="true" borderId="78" fillId="5" fontId="11" numFmtId="170" xfId="0">
      <alignment horizontal="center" indent="0" shrinkToFit="false" textRotation="0" vertical="center" wrapText="true"/>
      <protection hidden="true" locked="true"/>
    </xf>
    <xf applyAlignment="true" applyBorder="true" applyFont="true" applyProtection="true" borderId="0" fillId="5" fontId="25" numFmtId="171" xfId="0">
      <alignment horizontal="general" indent="0" shrinkToFit="false" textRotation="0" vertical="center" wrapText="true"/>
      <protection hidden="true" locked="true"/>
    </xf>
    <xf applyAlignment="true" applyBorder="true" applyFont="true" applyProtection="true" borderId="143" fillId="5" fontId="14" numFmtId="164" xfId="0">
      <alignment horizontal="center" indent="0" shrinkToFit="false" textRotation="0" vertical="center" wrapText="true"/>
      <protection hidden="true" locked="true"/>
    </xf>
    <xf applyAlignment="true" applyBorder="true" applyFont="true" applyProtection="false" borderId="45" fillId="5" fontId="43" numFmtId="164" xfId="20">
      <alignment horizontal="left" indent="0" shrinkToFit="false" textRotation="0" vertical="center" wrapText="true"/>
    </xf>
    <xf applyAlignment="true" applyBorder="true" applyFont="true" applyProtection="true" borderId="25" fillId="5" fontId="11" numFmtId="170" xfId="0">
      <alignment horizontal="center" indent="0" shrinkToFit="false" textRotation="0" vertical="center" wrapText="true"/>
      <protection hidden="true" locked="true"/>
    </xf>
    <xf applyAlignment="true" applyBorder="true" applyFont="true" applyProtection="true" borderId="44" fillId="5" fontId="32" numFmtId="164" xfId="0">
      <alignment horizontal="center" indent="0" shrinkToFit="false" textRotation="0" vertical="center" wrapText="true"/>
      <protection hidden="true" locked="true"/>
    </xf>
    <xf applyAlignment="true" applyBorder="true" applyFont="true" applyProtection="true" borderId="45" fillId="5" fontId="11" numFmtId="170" xfId="0">
      <alignment horizontal="center" indent="0" shrinkToFit="false" textRotation="0" vertical="center" wrapText="true"/>
      <protection hidden="true" locked="true"/>
    </xf>
    <xf applyAlignment="true" applyBorder="true" applyFont="true" applyProtection="true" borderId="144" fillId="5" fontId="40" numFmtId="170" xfId="0">
      <alignment horizontal="left" indent="0" shrinkToFit="false" textRotation="0" vertical="center" wrapText="true"/>
      <protection hidden="true" locked="true"/>
    </xf>
    <xf applyAlignment="true" applyBorder="true" applyFont="true" applyProtection="true" borderId="35" fillId="0" fontId="25" numFmtId="164" xfId="0">
      <alignment horizontal="center" indent="0" shrinkToFit="false" textRotation="0" vertical="center" wrapText="true"/>
      <protection hidden="true" locked="true"/>
    </xf>
    <xf applyAlignment="true" applyBorder="true" applyFont="true" applyProtection="true" borderId="12" fillId="5" fontId="14" numFmtId="164" xfId="0">
      <alignment horizontal="center" indent="0" shrinkToFit="false" textRotation="0" vertical="center" wrapText="true"/>
      <protection hidden="true" locked="true"/>
    </xf>
    <xf applyAlignment="true" applyBorder="true" applyFont="true" applyProtection="false" borderId="86" fillId="5" fontId="43" numFmtId="164" xfId="20">
      <alignment horizontal="left" indent="0" shrinkToFit="false" textRotation="0" vertical="center" wrapText="true"/>
    </xf>
    <xf applyAlignment="true" applyBorder="true" applyFont="true" applyProtection="true" borderId="35" fillId="5" fontId="32" numFmtId="164" xfId="0">
      <alignment horizontal="center" indent="0" shrinkToFit="false" textRotation="0" vertical="center" wrapText="true"/>
      <protection hidden="true" locked="true"/>
    </xf>
    <xf applyAlignment="true" applyBorder="true" applyFont="true" applyProtection="false" borderId="35" fillId="5" fontId="11" numFmtId="170" xfId="20">
      <alignment horizontal="center" indent="0" shrinkToFit="false" textRotation="0" vertical="center" wrapText="true"/>
    </xf>
    <xf applyAlignment="true" applyBorder="true" applyFont="true" applyProtection="true" borderId="95" fillId="5" fontId="40" numFmtId="170" xfId="0">
      <alignment horizontal="left" indent="0" shrinkToFit="false" textRotation="0" vertical="center" wrapText="true"/>
      <protection hidden="true" locked="true"/>
    </xf>
    <xf applyAlignment="true" applyBorder="true" applyFont="true" applyProtection="true" borderId="145" fillId="5" fontId="5" numFmtId="170" xfId="0">
      <alignment horizontal="center" indent="0" shrinkToFit="false" textRotation="0" vertical="center" wrapText="true"/>
      <protection hidden="true" locked="true"/>
    </xf>
    <xf applyAlignment="true" applyBorder="true" applyFont="true" applyProtection="true" borderId="67" fillId="5" fontId="30" numFmtId="170" xfId="0">
      <alignment horizontal="center" indent="0" shrinkToFit="false" textRotation="0" vertical="center" wrapText="true"/>
      <protection hidden="true" locked="true"/>
    </xf>
    <xf applyAlignment="true" applyBorder="true" applyFont="true" applyProtection="true" borderId="25" fillId="5" fontId="30" numFmtId="170" xfId="0">
      <alignment horizontal="center" indent="0" shrinkToFit="false" textRotation="0" vertical="center" wrapText="true"/>
      <protection hidden="true" locked="true"/>
    </xf>
    <xf applyAlignment="true" applyBorder="true" applyFont="true" applyProtection="true" borderId="42" fillId="5" fontId="14" numFmtId="164" xfId="0">
      <alignment horizontal="center" indent="0" shrinkToFit="false" textRotation="0" vertical="center" wrapText="true"/>
      <protection hidden="true" locked="true"/>
    </xf>
    <xf applyAlignment="true" applyBorder="true" applyFont="true" applyProtection="true" borderId="146" fillId="5" fontId="40" numFmtId="170" xfId="0">
      <alignment horizontal="left" indent="0" shrinkToFit="false" textRotation="0" vertical="center" wrapText="true"/>
      <protection hidden="true" locked="true"/>
    </xf>
    <xf applyAlignment="true" applyBorder="true" applyFont="true" applyProtection="true" borderId="10" fillId="5" fontId="14" numFmtId="164" xfId="0">
      <alignment horizontal="center" indent="0" shrinkToFit="false" textRotation="0" vertical="center" wrapText="true"/>
      <protection hidden="true" locked="true"/>
    </xf>
    <xf applyAlignment="true" applyBorder="true" applyFont="true" applyProtection="false" borderId="42" fillId="5" fontId="43" numFmtId="164" xfId="20">
      <alignment horizontal="left" indent="0" shrinkToFit="false" textRotation="0" vertical="center" wrapText="true"/>
    </xf>
    <xf applyAlignment="true" applyBorder="true" applyFont="true" applyProtection="true" borderId="0" fillId="5" fontId="11" numFmtId="170" xfId="0">
      <alignment horizontal="center" indent="0" shrinkToFit="false" textRotation="0" vertical="center" wrapText="true"/>
      <protection hidden="true" locked="true"/>
    </xf>
    <xf applyAlignment="true" applyBorder="true" applyFont="true" applyProtection="true" borderId="147" fillId="5" fontId="32" numFmtId="164" xfId="0">
      <alignment horizontal="center" indent="0" shrinkToFit="false" textRotation="0" vertical="center" wrapText="true"/>
      <protection hidden="true" locked="true"/>
    </xf>
    <xf applyAlignment="true" applyBorder="true" applyFont="true" applyProtection="true" borderId="148" fillId="5" fontId="11" numFmtId="170" xfId="0">
      <alignment horizontal="center" indent="0" shrinkToFit="false" textRotation="0" vertical="center" wrapText="true"/>
      <protection hidden="true" locked="true"/>
    </xf>
    <xf applyAlignment="true" applyBorder="true" applyFont="true" applyProtection="true" borderId="147" fillId="5" fontId="40" numFmtId="170" xfId="0">
      <alignment horizontal="left" indent="0" shrinkToFit="false" textRotation="0" vertical="center" wrapText="true"/>
      <protection hidden="true" locked="true"/>
    </xf>
    <xf applyAlignment="true" applyBorder="true" applyFont="true" applyProtection="true" borderId="70" fillId="0" fontId="25" numFmtId="164" xfId="0">
      <alignment horizontal="center" indent="0" shrinkToFit="false" textRotation="0" vertical="center" wrapText="true"/>
      <protection hidden="true" locked="true"/>
    </xf>
    <xf applyAlignment="true" applyBorder="true" applyFont="true" applyProtection="true" borderId="100" fillId="0" fontId="27" numFmtId="167" xfId="21">
      <alignment horizontal="center" indent="0" shrinkToFit="false" textRotation="0" vertical="center" wrapText="true"/>
      <protection hidden="true" locked="true"/>
    </xf>
    <xf applyAlignment="true" applyBorder="true" applyFont="true" applyProtection="true" borderId="70" fillId="0" fontId="27" numFmtId="167" xfId="21">
      <alignment horizontal="center" indent="0" shrinkToFit="false" textRotation="0" vertical="center" wrapText="true"/>
      <protection hidden="true" locked="true"/>
    </xf>
    <xf applyAlignment="true" applyBorder="true" applyFont="true" applyProtection="false" borderId="79" fillId="5" fontId="50" numFmtId="164" xfId="20">
      <alignment horizontal="left" indent="0" shrinkToFit="false" textRotation="0" vertical="center" wrapText="true"/>
    </xf>
    <xf applyAlignment="true" applyBorder="true" applyFont="true" applyProtection="false" borderId="112" fillId="5" fontId="50" numFmtId="164" xfId="20">
      <alignment horizontal="left" indent="0" shrinkToFit="false" textRotation="0" vertical="center" wrapText="true"/>
    </xf>
    <xf applyAlignment="true" applyBorder="true" applyFont="true" applyProtection="true" borderId="149" fillId="5" fontId="32" numFmtId="164" xfId="0">
      <alignment horizontal="center" indent="0" shrinkToFit="false" textRotation="0" vertical="center" wrapText="true"/>
      <protection hidden="true" locked="true"/>
    </xf>
    <xf applyAlignment="true" applyBorder="true" applyFont="true" applyProtection="true" borderId="74" fillId="5" fontId="11" numFmtId="170" xfId="0">
      <alignment horizontal="center" indent="0" shrinkToFit="false" textRotation="0" vertical="center" wrapText="true"/>
      <protection hidden="true" locked="true"/>
    </xf>
    <xf applyAlignment="true" applyBorder="true" applyFont="true" applyProtection="true" borderId="150" fillId="2" fontId="10" numFmtId="164" xfId="0">
      <alignment horizontal="center" indent="0" shrinkToFit="false" textRotation="0" vertical="center" wrapText="false"/>
      <protection hidden="true" locked="true"/>
    </xf>
    <xf applyAlignment="true" applyBorder="true" applyFont="true" applyProtection="true" borderId="0" fillId="2" fontId="36" numFmtId="171" xfId="0">
      <alignment horizontal="center" indent="0" shrinkToFit="false" textRotation="0" vertical="center" wrapText="false"/>
      <protection hidden="true" locked="true"/>
    </xf>
    <xf applyAlignment="true" applyBorder="true" applyFont="true" applyProtection="true" borderId="0" fillId="2" fontId="37" numFmtId="167" xfId="0">
      <alignment horizontal="general" indent="0" shrinkToFit="false" textRotation="0" vertical="center" wrapText="false"/>
      <protection hidden="true" locked="true"/>
    </xf>
    <xf applyAlignment="true" applyBorder="true" applyFont="true" applyProtection="true" borderId="39" fillId="2" fontId="37" numFmtId="167" xfId="0">
      <alignment horizontal="general" indent="0" shrinkToFit="false" textRotation="0" vertical="center" wrapText="false"/>
      <protection hidden="true" locked="true"/>
    </xf>
    <xf applyAlignment="true" applyBorder="true" applyFont="true" applyProtection="true" borderId="39" fillId="5" fontId="31" numFmtId="170" xfId="0">
      <alignment horizontal="center" indent="0" shrinkToFit="false" textRotation="0" vertical="center" wrapText="true"/>
      <protection hidden="true" locked="true"/>
    </xf>
    <xf applyAlignment="true" applyBorder="true" applyFont="true" applyProtection="true" borderId="12" fillId="0" fontId="14" numFmtId="164" xfId="0">
      <alignment horizontal="center" indent="0" shrinkToFit="false" textRotation="0" vertical="center" wrapText="true"/>
      <protection hidden="true" locked="true"/>
    </xf>
    <xf applyAlignment="true" applyBorder="true" applyFont="true" applyProtection="false" borderId="39" fillId="5" fontId="50" numFmtId="164" xfId="20">
      <alignment horizontal="left" indent="0" shrinkToFit="false" textRotation="0" vertical="center" wrapText="true"/>
    </xf>
    <xf applyAlignment="true" applyBorder="true" applyFont="true" applyProtection="true" borderId="39" fillId="0" fontId="32" numFmtId="170" xfId="0">
      <alignment horizontal="general" indent="0" shrinkToFit="false" textRotation="0" vertical="center" wrapText="true"/>
      <protection hidden="true" locked="true"/>
    </xf>
    <xf applyAlignment="true" applyBorder="true" applyFont="true" applyProtection="true" borderId="39" fillId="0" fontId="40" numFmtId="170" xfId="0">
      <alignment horizontal="left" indent="0" shrinkToFit="false" textRotation="0" vertical="center" wrapText="true"/>
      <protection hidden="true" locked="true"/>
    </xf>
    <xf applyAlignment="true" applyBorder="true" applyFont="true" applyProtection="true" borderId="39" fillId="0" fontId="32" numFmtId="164" xfId="0">
      <alignment horizontal="center" indent="0" shrinkToFit="false" textRotation="0" vertical="center" wrapText="true"/>
      <protection hidden="true" locked="true"/>
    </xf>
    <xf applyAlignment="true" applyBorder="true" applyFont="true" applyProtection="true" borderId="39" fillId="0" fontId="27" numFmtId="172" xfId="21">
      <alignment horizontal="center" indent="0" shrinkToFit="false" textRotation="0" vertical="center" wrapText="true"/>
      <protection hidden="true" locked="true"/>
    </xf>
    <xf applyAlignment="true" applyBorder="true" applyFont="true" applyProtection="true" borderId="42" fillId="0" fontId="11" numFmtId="170" xfId="0">
      <alignment horizontal="center" indent="0" shrinkToFit="false" textRotation="0" vertical="center" wrapText="true"/>
      <protection hidden="true" locked="true"/>
    </xf>
    <xf applyAlignment="true" applyBorder="true" applyFont="true" applyProtection="true" borderId="144" fillId="5" fontId="5" numFmtId="170" xfId="0">
      <alignment horizontal="left" indent="0" shrinkToFit="false" textRotation="0" vertical="center" wrapText="true"/>
      <protection hidden="true" locked="true"/>
    </xf>
    <xf applyAlignment="true" applyBorder="true" applyFont="true" applyProtection="true" borderId="35" fillId="5" fontId="25" numFmtId="171" xfId="0">
      <alignment horizontal="left" indent="0" shrinkToFit="false" textRotation="0" vertical="center" wrapText="true"/>
      <protection hidden="true" locked="true"/>
    </xf>
    <xf applyAlignment="true" applyBorder="true" applyFont="true" applyProtection="true" borderId="70" fillId="5" fontId="14" numFmtId="164" xfId="0">
      <alignment horizontal="center" indent="0" shrinkToFit="false" textRotation="0" vertical="center" wrapText="true"/>
      <protection hidden="true" locked="true"/>
    </xf>
    <xf applyAlignment="true" applyBorder="true" applyFont="true" applyProtection="true" borderId="39" fillId="5" fontId="5" numFmtId="170" xfId="0">
      <alignment horizontal="left" indent="0" shrinkToFit="false" textRotation="0" vertical="center" wrapText="true"/>
      <protection hidden="true" locked="true"/>
    </xf>
    <xf applyAlignment="true" applyBorder="true" applyFont="true" applyProtection="true" borderId="9" fillId="0" fontId="51" numFmtId="167" xfId="21">
      <alignment horizontal="center" indent="0" shrinkToFit="false" textRotation="0" vertical="center" wrapText="true"/>
      <protection hidden="true" locked="true"/>
    </xf>
    <xf applyAlignment="true" applyBorder="true" applyFont="true" applyProtection="true" borderId="39" fillId="0" fontId="51" numFmtId="167" xfId="21">
      <alignment horizontal="center" indent="0" shrinkToFit="false" textRotation="0" vertical="center" wrapText="true"/>
      <protection hidden="true" locked="true"/>
    </xf>
    <xf applyAlignment="true" applyBorder="true" applyFont="true" applyProtection="true" borderId="151" fillId="0" fontId="25" numFmtId="164" xfId="0">
      <alignment horizontal="center" indent="0" shrinkToFit="false" textRotation="0" vertical="center" wrapText="true"/>
      <protection hidden="true" locked="true"/>
    </xf>
    <xf applyAlignment="true" applyBorder="true" applyFont="true" applyProtection="true" borderId="152" fillId="5" fontId="14" numFmtId="164" xfId="0">
      <alignment horizontal="center" indent="0" shrinkToFit="false" textRotation="0" vertical="center" wrapText="true"/>
      <protection hidden="true" locked="true"/>
    </xf>
    <xf applyAlignment="true" applyBorder="true" applyFont="true" applyProtection="true" borderId="0" fillId="5" fontId="52" numFmtId="171" xfId="0">
      <alignment horizontal="general" indent="0" shrinkToFit="false" textRotation="0" vertical="center" wrapText="true"/>
      <protection hidden="true" locked="true"/>
    </xf>
    <xf applyAlignment="true" applyBorder="true" applyFont="true" applyProtection="true" borderId="73" fillId="5" fontId="52" numFmtId="171" xfId="0">
      <alignment horizontal="general" indent="0" shrinkToFit="false" textRotation="0" vertical="center" wrapText="true"/>
      <protection hidden="true" locked="true"/>
    </xf>
    <xf applyAlignment="true" applyBorder="true" applyFont="true" applyProtection="true" borderId="15" fillId="5" fontId="14" numFmtId="164" xfId="0">
      <alignment horizontal="center" indent="0" shrinkToFit="false" textRotation="0" vertical="center" wrapText="true"/>
      <protection hidden="true" locked="true"/>
    </xf>
    <xf applyAlignment="true" applyBorder="true" applyFont="true" applyProtection="true" borderId="39" fillId="0" fontId="32" numFmtId="170" xfId="0">
      <alignment horizontal="center" indent="0" shrinkToFit="false" textRotation="0" vertical="center" wrapText="true"/>
      <protection hidden="true" locked="true"/>
    </xf>
    <xf applyAlignment="true" applyBorder="true" applyFont="true" applyProtection="true" borderId="0" fillId="2" fontId="17" numFmtId="167" xfId="0">
      <alignment horizontal="general" indent="0" shrinkToFit="false" textRotation="0" vertical="center" wrapText="false"/>
      <protection hidden="true" locked="true"/>
    </xf>
    <xf applyAlignment="true" applyBorder="true" applyFont="true" applyProtection="true" borderId="70" fillId="2" fontId="17" numFmtId="167" xfId="0">
      <alignment horizontal="general" indent="0" shrinkToFit="false" textRotation="0" vertical="center" wrapText="false"/>
      <protection hidden="true" locked="true"/>
    </xf>
    <xf applyAlignment="true" applyBorder="true" applyFont="true" applyProtection="true" borderId="81" fillId="0" fontId="11" numFmtId="164" xfId="0">
      <alignment horizontal="left" indent="4" shrinkToFit="false" textRotation="0" vertical="center" wrapText="true"/>
      <protection hidden="true" locked="true"/>
    </xf>
    <xf applyAlignment="true" applyBorder="true" applyFont="true" applyProtection="true" borderId="0" fillId="0" fontId="11" numFmtId="164" xfId="0">
      <alignment horizontal="left" indent="4" shrinkToFit="false" textRotation="0" vertical="center" wrapText="true"/>
      <protection hidden="true" locked="true"/>
    </xf>
    <xf applyAlignment="true" applyBorder="true" applyFont="true" applyProtection="true" borderId="153" fillId="0" fontId="11" numFmtId="170" xfId="0">
      <alignment horizontal="left" indent="0" shrinkToFit="false" textRotation="0" vertical="center" wrapText="true"/>
      <protection hidden="true" locked="true"/>
    </xf>
    <xf applyAlignment="true" applyBorder="true" applyFont="true" applyProtection="true" borderId="154" fillId="0" fontId="32" numFmtId="164" xfId="0">
      <alignment horizontal="left" indent="4" shrinkToFit="false" textRotation="0" vertical="center" wrapText="true"/>
      <protection hidden="true" locked="true"/>
    </xf>
    <xf applyAlignment="true" applyBorder="true" applyFont="true" applyProtection="true" borderId="155" fillId="0" fontId="11" numFmtId="164" xfId="0">
      <alignment horizontal="general" indent="0" shrinkToFit="false" textRotation="0" vertical="center" wrapText="true"/>
      <protection hidden="true" locked="true"/>
    </xf>
    <xf applyAlignment="true" applyBorder="true" applyFont="true" applyProtection="true" borderId="76" fillId="0" fontId="11" numFmtId="164" xfId="0">
      <alignment horizontal="general" indent="0" shrinkToFit="false" textRotation="0" vertical="center" wrapText="true"/>
      <protection hidden="true" locked="true"/>
    </xf>
    <xf applyAlignment="true" applyBorder="true" applyFont="true" applyProtection="true" borderId="77" fillId="0" fontId="11" numFmtId="164" xfId="0">
      <alignment horizontal="general" indent="0" shrinkToFit="false" textRotation="0" vertical="center" wrapText="true"/>
      <protection hidden="true" locked="true"/>
    </xf>
    <xf applyAlignment="true" applyBorder="true" applyFont="true" applyProtection="true" borderId="141" fillId="0" fontId="25" numFmtId="171" xfId="0">
      <alignment horizontal="general" indent="0" shrinkToFit="false" textRotation="0" vertical="center" wrapText="true"/>
      <protection hidden="true" locked="true"/>
    </xf>
    <xf applyAlignment="false" applyBorder="true" applyFont="true" applyProtection="false" borderId="141" fillId="0" fontId="29" numFmtId="167" xfId="0"/>
    <xf applyAlignment="true" applyBorder="true" applyFont="true" applyProtection="true" borderId="156" fillId="0" fontId="27" numFmtId="164" xfId="0">
      <alignment horizontal="left" indent="4" shrinkToFit="false" textRotation="0" vertical="center" wrapText="true"/>
      <protection hidden="true" locked="true"/>
    </xf>
    <xf applyAlignment="true" applyBorder="true" applyFont="true" applyProtection="true" borderId="157" fillId="0" fontId="14" numFmtId="164" xfId="0">
      <alignment horizontal="left" indent="0" shrinkToFit="false" textRotation="0" vertical="center" wrapText="true"/>
      <protection hidden="true" locked="true"/>
    </xf>
    <xf applyAlignment="true" applyBorder="true" applyFont="true" applyProtection="true" borderId="158" fillId="0" fontId="11" numFmtId="170" xfId="0">
      <alignment horizontal="left" indent="0" shrinkToFit="false" textRotation="0" vertical="center" wrapText="true"/>
      <protection hidden="true" locked="true"/>
    </xf>
    <xf applyAlignment="true" applyBorder="true" applyFont="true" applyProtection="true" borderId="159" fillId="0" fontId="11" numFmtId="170" xfId="0">
      <alignment horizontal="center" indent="0" shrinkToFit="false" textRotation="0" vertical="center" wrapText="true"/>
      <protection hidden="true" locked="true"/>
    </xf>
    <xf applyAlignment="true" applyBorder="true" applyFont="true" applyProtection="true" borderId="159" fillId="0" fontId="32" numFmtId="164" xfId="0">
      <alignment horizontal="center" indent="0" shrinkToFit="false" textRotation="0" vertical="center" wrapText="true"/>
      <protection hidden="true" locked="true"/>
    </xf>
    <xf applyAlignment="true" applyBorder="true" applyFont="true" applyProtection="true" borderId="158" fillId="0" fontId="11" numFmtId="170" xfId="0">
      <alignment horizontal="center" indent="0" shrinkToFit="false" textRotation="0" vertical="center" wrapText="true"/>
      <protection hidden="true" locked="true"/>
    </xf>
    <xf applyAlignment="true" applyBorder="true" applyFont="true" applyProtection="true" borderId="158" fillId="0" fontId="40" numFmtId="170" xfId="0">
      <alignment horizontal="left" indent="0" shrinkToFit="false" textRotation="0" vertical="center" wrapText="true"/>
      <protection hidden="true" locked="true"/>
    </xf>
    <xf applyAlignment="true" applyBorder="true" applyFont="true" applyProtection="true" borderId="0" fillId="0" fontId="25" numFmtId="171" xfId="0">
      <alignment horizontal="left" indent="0" shrinkToFit="false" textRotation="0" vertical="center" wrapText="true"/>
      <protection hidden="true" locked="true"/>
    </xf>
    <xf applyAlignment="true" applyBorder="true" applyFont="true" applyProtection="true" borderId="35" fillId="2" fontId="17" numFmtId="167" xfId="0">
      <alignment horizontal="general" indent="0" shrinkToFit="false" textRotation="0" vertical="center" wrapText="false"/>
      <protection hidden="true" locked="true"/>
    </xf>
    <xf applyAlignment="true" applyBorder="true" applyFont="true" applyProtection="true" borderId="160" fillId="0" fontId="11" numFmtId="164" xfId="0">
      <alignment horizontal="general" indent="0" shrinkToFit="false" textRotation="0" vertical="center" wrapText="false"/>
      <protection hidden="true" locked="true"/>
    </xf>
    <xf applyAlignment="true" applyBorder="true" applyFont="true" applyProtection="true" borderId="161" fillId="0" fontId="11" numFmtId="164" xfId="0">
      <alignment horizontal="general" indent="0" shrinkToFit="false" textRotation="0" vertical="center" wrapText="false"/>
      <protection hidden="true" locked="true"/>
    </xf>
    <xf applyAlignment="true" applyBorder="true" applyFont="true" applyProtection="true" borderId="96" fillId="0" fontId="11" numFmtId="164" xfId="0">
      <alignment horizontal="general" indent="0" shrinkToFit="false" textRotation="0" vertical="top" wrapText="false"/>
      <protection hidden="true" locked="true"/>
    </xf>
    <xf applyAlignment="true" applyBorder="true" applyFont="true" applyProtection="true" borderId="162" fillId="0" fontId="11" numFmtId="164" xfId="0">
      <alignment horizontal="center" indent="0" shrinkToFit="false" textRotation="0" vertical="top" wrapText="false"/>
      <protection hidden="true" locked="true"/>
    </xf>
    <xf applyAlignment="true" applyBorder="true" applyFont="true" applyProtection="true" borderId="163" fillId="0" fontId="11" numFmtId="170" xfId="0">
      <alignment horizontal="left" indent="0" shrinkToFit="false" textRotation="0" vertical="center" wrapText="true"/>
      <protection hidden="true" locked="true"/>
    </xf>
    <xf applyAlignment="true" applyBorder="true" applyFont="true" applyProtection="true" borderId="39" fillId="0" fontId="11" numFmtId="167" xfId="0">
      <alignment horizontal="center" indent="0" shrinkToFit="false" textRotation="0" vertical="top" wrapText="true"/>
      <protection hidden="true" locked="true"/>
    </xf>
    <xf applyAlignment="true" applyBorder="true" applyFont="true" applyProtection="true" borderId="100" fillId="0" fontId="11" numFmtId="164" xfId="0">
      <alignment horizontal="general" indent="0" shrinkToFit="false" textRotation="0" vertical="center" wrapText="false"/>
      <protection hidden="true" locked="true"/>
    </xf>
    <xf applyAlignment="true" applyBorder="true" applyFont="true" applyProtection="true" borderId="59" fillId="0" fontId="11" numFmtId="164" xfId="0">
      <alignment horizontal="general" indent="0" shrinkToFit="false" textRotation="0" vertical="center" wrapText="false"/>
      <protection hidden="true" locked="true"/>
    </xf>
    <xf applyAlignment="true" applyBorder="true" applyFont="true" applyProtection="true" borderId="164" fillId="0" fontId="11" numFmtId="170" xfId="0">
      <alignment horizontal="general" indent="0" shrinkToFit="false" textRotation="0" vertical="center" wrapText="true"/>
      <protection hidden="true" locked="true"/>
    </xf>
    <xf applyAlignment="true" applyBorder="true" applyFont="true" applyProtection="true" borderId="165" fillId="0" fontId="25" numFmtId="171" xfId="0">
      <alignment horizontal="general" indent="0" shrinkToFit="false" textRotation="0" vertical="center" wrapText="true"/>
      <protection hidden="true" locked="true"/>
    </xf>
    <xf applyAlignment="true" applyBorder="true" applyFont="true" applyProtection="true" borderId="165" fillId="0" fontId="11" numFmtId="167" xfId="0">
      <alignment horizontal="general" indent="0" shrinkToFit="false" textRotation="0" vertical="center" wrapText="true"/>
      <protection hidden="true" locked="true"/>
    </xf>
    <xf applyAlignment="true" applyBorder="true" applyFont="true" applyProtection="true" borderId="97" fillId="0" fontId="32" numFmtId="164" xfId="0">
      <alignment horizontal="left" indent="4" shrinkToFit="false" textRotation="0" vertical="center" wrapText="true"/>
      <protection hidden="true" locked="true"/>
    </xf>
    <xf applyAlignment="true" applyBorder="true" applyFont="true" applyProtection="true" borderId="0" fillId="0" fontId="5" numFmtId="170" xfId="0">
      <alignment horizontal="center" indent="0" shrinkToFit="false" textRotation="0" vertical="center" wrapText="true"/>
      <protection hidden="true" locked="true"/>
    </xf>
    <xf applyAlignment="true" applyBorder="true" applyFont="true" applyProtection="true" borderId="42" fillId="0" fontId="14" numFmtId="164" xfId="21">
      <alignment horizontal="center" indent="0" shrinkToFit="false" textRotation="0" vertical="center" wrapText="true"/>
      <protection hidden="true" locked="true"/>
    </xf>
    <xf applyAlignment="true" applyBorder="true" applyFont="true" applyProtection="true" borderId="104" fillId="0" fontId="46" numFmtId="164" xfId="21">
      <alignment horizontal="right" indent="0" shrinkToFit="false" textRotation="0" vertical="center" wrapText="true"/>
      <protection hidden="true" locked="true"/>
    </xf>
    <xf applyAlignment="true" applyBorder="true" applyFont="true" applyProtection="true" borderId="79" fillId="0" fontId="11" numFmtId="164" xfId="21">
      <alignment horizontal="left" indent="0" shrinkToFit="false" textRotation="0" vertical="center" wrapText="true"/>
      <protection hidden="true" locked="true"/>
    </xf>
    <xf applyAlignment="true" applyBorder="true" applyFont="true" applyProtection="true" borderId="79" fillId="0" fontId="11" numFmtId="164" xfId="21">
      <alignment horizontal="center" indent="0" shrinkToFit="false" textRotation="0" vertical="center" wrapText="true"/>
      <protection hidden="true" locked="true"/>
    </xf>
    <xf applyAlignment="true" applyBorder="true" applyFont="true" applyProtection="true" borderId="79" fillId="0" fontId="5" numFmtId="170" xfId="0">
      <alignment horizontal="left" indent="0" shrinkToFit="false" textRotation="0" vertical="center" wrapText="true"/>
      <protection hidden="true" locked="true"/>
    </xf>
    <xf applyAlignment="true" applyBorder="true" applyFont="true" applyProtection="true" borderId="50" fillId="0" fontId="25" numFmtId="171" xfId="0">
      <alignment horizontal="general" indent="0" shrinkToFit="false" textRotation="0" vertical="center" wrapText="true"/>
      <protection hidden="true" locked="true"/>
    </xf>
    <xf applyAlignment="true" applyBorder="true" applyFont="true" applyProtection="true" borderId="23" fillId="0" fontId="11" numFmtId="164" xfId="0">
      <alignment horizontal="general" indent="0" shrinkToFit="false" textRotation="0" vertical="top" wrapText="false"/>
      <protection hidden="true" locked="true"/>
    </xf>
    <xf applyAlignment="true" applyBorder="true" applyFont="true" applyProtection="true" borderId="36" fillId="0" fontId="11" numFmtId="164" xfId="0">
      <alignment horizontal="center" indent="0" shrinkToFit="false" textRotation="0" vertical="top" wrapText="false"/>
      <protection hidden="true" locked="true"/>
    </xf>
    <xf applyAlignment="true" applyBorder="true" applyFont="true" applyProtection="true" borderId="36" fillId="0" fontId="11" numFmtId="170" xfId="0">
      <alignment horizontal="left" indent="0" shrinkToFit="false" textRotation="0" vertical="center" wrapText="true"/>
      <protection hidden="true" locked="true"/>
    </xf>
    <xf applyAlignment="true" applyBorder="true" applyFont="true" applyProtection="true" borderId="100" fillId="0" fontId="11" numFmtId="167" xfId="0">
      <alignment horizontal="general" indent="0" shrinkToFit="false" textRotation="0" vertical="center" wrapText="true"/>
      <protection hidden="true" locked="true"/>
    </xf>
    <xf applyAlignment="true" applyBorder="true" applyFont="true" applyProtection="true" borderId="166" fillId="0" fontId="11" numFmtId="167" xfId="0">
      <alignment horizontal="center" indent="0" shrinkToFit="false" textRotation="0" vertical="center" wrapText="true"/>
      <protection hidden="true" locked="true"/>
    </xf>
    <xf applyAlignment="true" applyBorder="true" applyFont="true" applyProtection="false" borderId="141" fillId="0" fontId="29" numFmtId="172" xfId="0">
      <alignment horizontal="general" indent="0" shrinkToFit="false" textRotation="0" vertical="center" wrapText="false"/>
    </xf>
    <xf applyAlignment="true" applyBorder="true" applyFont="true" applyProtection="true" borderId="138" fillId="0" fontId="11" numFmtId="167" xfId="0">
      <alignment horizontal="general" indent="0" shrinkToFit="false" textRotation="0" vertical="center" wrapText="true"/>
      <protection hidden="true" locked="true"/>
    </xf>
    <xf applyAlignment="true" applyBorder="true" applyFont="true" applyProtection="true" borderId="167" fillId="0" fontId="11" numFmtId="164" xfId="0">
      <alignment horizontal="general" indent="0" shrinkToFit="false" textRotation="0" vertical="top" wrapText="false"/>
      <protection hidden="true" locked="true"/>
    </xf>
    <xf applyAlignment="true" applyBorder="true" applyFont="true" applyProtection="true" borderId="34" fillId="0" fontId="14" numFmtId="164" xfId="21">
      <alignment horizontal="left" indent="0" shrinkToFit="false" textRotation="0" vertical="bottom" wrapText="true"/>
      <protection hidden="true" locked="true"/>
    </xf>
    <xf applyAlignment="true" applyBorder="true" applyFont="true" applyProtection="true" borderId="168" fillId="0" fontId="46" numFmtId="164" xfId="21">
      <alignment horizontal="right" indent="0" shrinkToFit="false" textRotation="0" vertical="center" wrapText="true"/>
      <protection hidden="true" locked="true"/>
    </xf>
    <xf applyAlignment="true" applyBorder="true" applyFont="true" applyProtection="true" borderId="45" fillId="0" fontId="11" numFmtId="164" xfId="21">
      <alignment horizontal="center" indent="0" shrinkToFit="false" textRotation="0" vertical="center" wrapText="true"/>
      <protection hidden="true" locked="true"/>
    </xf>
    <xf applyAlignment="true" applyBorder="true" applyFont="true" applyProtection="true" borderId="45" fillId="0" fontId="5" numFmtId="170" xfId="0">
      <alignment horizontal="left" indent="0" shrinkToFit="false" textRotation="0" vertical="center" wrapText="true"/>
      <protection hidden="true" locked="true"/>
    </xf>
    <xf applyAlignment="true" applyBorder="true" applyFont="true" applyProtection="true" borderId="169" fillId="0" fontId="25" numFmtId="171" xfId="0">
      <alignment horizontal="center" indent="0" shrinkToFit="false" textRotation="0" vertical="center" wrapText="true"/>
      <protection hidden="true" locked="true"/>
    </xf>
    <xf applyAlignment="true" applyBorder="true" applyFont="true" applyProtection="true" borderId="81" fillId="0" fontId="14" numFmtId="164" xfId="21">
      <alignment horizontal="left" indent="5" shrinkToFit="false" textRotation="0" vertical="center" wrapText="true"/>
      <protection hidden="true" locked="true"/>
    </xf>
    <xf applyAlignment="true" applyBorder="true" applyFont="true" applyProtection="true" borderId="36" fillId="0" fontId="40" numFmtId="164" xfId="21">
      <alignment horizontal="right" indent="2" shrinkToFit="false" textRotation="0" vertical="center" wrapText="true"/>
      <protection hidden="true" locked="true"/>
    </xf>
    <xf applyAlignment="true" applyBorder="true" applyFont="true" applyProtection="true" borderId="35" fillId="0" fontId="27" numFmtId="167" xfId="0">
      <alignment horizontal="center" indent="0" shrinkToFit="false" textRotation="0" vertical="top" wrapText="true"/>
      <protection hidden="true" locked="true"/>
    </xf>
    <xf applyAlignment="true" applyBorder="true" applyFont="true" applyProtection="true" borderId="165" fillId="0" fontId="25" numFmtId="170" xfId="0">
      <alignment horizontal="general" indent="0" shrinkToFit="false" textRotation="0" vertical="center" wrapText="true"/>
      <protection hidden="true" locked="true"/>
    </xf>
    <xf applyAlignment="true" applyBorder="true" applyFont="true" applyProtection="true" borderId="165" fillId="0" fontId="27" numFmtId="167" xfId="0">
      <alignment horizontal="general" indent="0" shrinkToFit="false" textRotation="0" vertical="center" wrapText="true"/>
      <protection hidden="true" locked="true"/>
    </xf>
    <xf applyAlignment="true" applyBorder="true" applyFont="true" applyProtection="true" borderId="164" fillId="0" fontId="53" numFmtId="170" xfId="0">
      <alignment horizontal="general" indent="0" shrinkToFit="false" textRotation="0" vertical="center" wrapText="true"/>
      <protection hidden="true" locked="true"/>
    </xf>
    <xf applyAlignment="true" applyBorder="true" applyFont="true" applyProtection="true" borderId="97" fillId="0" fontId="11" numFmtId="164" xfId="0">
      <alignment horizontal="general" indent="0" shrinkToFit="false" textRotation="0" vertical="top" wrapText="false"/>
      <protection hidden="true" locked="true"/>
    </xf>
    <xf applyAlignment="true" applyBorder="true" applyFont="true" applyProtection="true" borderId="164" fillId="0" fontId="11" numFmtId="164" xfId="0">
      <alignment horizontal="right" indent="0" shrinkToFit="false" textRotation="0" vertical="top" wrapText="false"/>
      <protection hidden="true" locked="true"/>
    </xf>
    <xf applyAlignment="true" applyBorder="true" applyFont="true" applyProtection="true" borderId="99" fillId="0" fontId="40" numFmtId="170" xfId="0">
      <alignment horizontal="general" indent="0" shrinkToFit="false" textRotation="0" vertical="top" wrapText="true"/>
      <protection hidden="true" locked="true"/>
    </xf>
    <xf applyAlignment="true" applyBorder="true" applyFont="true" applyProtection="true" borderId="170" fillId="0" fontId="25" numFmtId="170" xfId="0">
      <alignment horizontal="general" indent="0" shrinkToFit="false" textRotation="0" vertical="top" wrapText="true"/>
      <protection hidden="true" locked="true"/>
    </xf>
    <xf applyAlignment="true" applyBorder="true" applyFont="true" applyProtection="true" borderId="170" fillId="0" fontId="27" numFmtId="167" xfId="0">
      <alignment horizontal="general" indent="0" shrinkToFit="false" textRotation="0" vertical="top" wrapText="true"/>
      <protection hidden="true" locked="true"/>
    </xf>
    <xf applyAlignment="true" applyBorder="true" applyFont="true" applyProtection="true" borderId="73" fillId="0" fontId="32" numFmtId="164" xfId="0">
      <alignment horizontal="left" indent="4" shrinkToFit="false" textRotation="0" vertical="center" wrapText="true"/>
      <protection hidden="true" locked="true"/>
    </xf>
    <xf applyAlignment="true" applyBorder="true" applyFont="true" applyProtection="true" borderId="144" fillId="0" fontId="5" numFmtId="170" xfId="0">
      <alignment horizontal="center" indent="0" shrinkToFit="false" textRotation="0" vertical="center" wrapText="true"/>
      <protection hidden="true" locked="true"/>
    </xf>
    <xf applyAlignment="true" applyBorder="true" applyFont="true" applyProtection="true" borderId="99" fillId="0" fontId="11" numFmtId="164" xfId="0">
      <alignment horizontal="general" indent="0" shrinkToFit="false" textRotation="0" vertical="center" wrapText="true"/>
      <protection hidden="true" locked="true"/>
    </xf>
    <xf applyAlignment="true" applyBorder="true" applyFont="true" applyProtection="true" borderId="73" fillId="0" fontId="25" numFmtId="171" xfId="0">
      <alignment horizontal="general" indent="0" shrinkToFit="false" textRotation="0" vertical="center" wrapText="true"/>
      <protection hidden="true" locked="true"/>
    </xf>
    <xf applyAlignment="true" applyBorder="true" applyFont="true" applyProtection="true" borderId="70" fillId="0" fontId="14" numFmtId="164" xfId="21">
      <alignment horizontal="center" indent="0" shrinkToFit="false" textRotation="0" vertical="center" wrapText="true"/>
      <protection hidden="true" locked="true"/>
    </xf>
    <xf applyAlignment="true" applyBorder="true" applyFont="true" applyProtection="true" borderId="39" fillId="0" fontId="32" numFmtId="164" xfId="21">
      <alignment horizontal="center" indent="0" shrinkToFit="false" textRotation="0" vertical="center" wrapText="true"/>
      <protection hidden="true" locked="true"/>
    </xf>
    <xf applyAlignment="true" applyBorder="true" applyFont="true" applyProtection="true" borderId="39" fillId="0" fontId="11" numFmtId="164" xfId="21">
      <alignment horizontal="center" indent="0" shrinkToFit="false" textRotation="0" vertical="center" wrapText="true"/>
      <protection hidden="true" locked="true"/>
    </xf>
    <xf applyAlignment="true" applyBorder="true" applyFont="true" applyProtection="true" borderId="39" fillId="0" fontId="11" numFmtId="164" xfId="21">
      <alignment horizontal="left" indent="0" shrinkToFit="false" textRotation="0" vertical="center" wrapText="true"/>
      <protection hidden="true" locked="true"/>
    </xf>
    <xf applyAlignment="true" applyBorder="true" applyFont="true" applyProtection="true" borderId="9" fillId="0" fontId="25" numFmtId="170" xfId="0">
      <alignment horizontal="general" indent="0" shrinkToFit="false" textRotation="0" vertical="center" wrapText="true"/>
      <protection hidden="true" locked="true"/>
    </xf>
    <xf applyAlignment="true" applyBorder="true" applyFont="true" applyProtection="true" borderId="39" fillId="0" fontId="11" numFmtId="164" xfId="21">
      <alignment horizontal="center" indent="0" shrinkToFit="false" textRotation="0" vertical="center" wrapText="true"/>
      <protection hidden="true" locked="true"/>
    </xf>
    <xf applyAlignment="true" applyBorder="true" applyFont="true" applyProtection="true" borderId="83" fillId="0" fontId="11" numFmtId="170" xfId="0">
      <alignment horizontal="left" indent="0" shrinkToFit="false" textRotation="0" vertical="center" wrapText="true"/>
      <protection hidden="true" locked="true"/>
    </xf>
    <xf applyAlignment="true" applyBorder="true" applyFont="true" applyProtection="true" borderId="70" fillId="0" fontId="27" numFmtId="167" xfId="0">
      <alignment horizontal="center" indent="0" shrinkToFit="false" textRotation="0" vertical="top" wrapText="true"/>
      <protection hidden="true" locked="true"/>
    </xf>
    <xf applyAlignment="true" applyBorder="true" applyFont="true" applyProtection="true" borderId="72" fillId="0" fontId="11" numFmtId="164" xfId="0">
      <alignment horizontal="general" indent="0" shrinkToFit="false" textRotation="0" vertical="top" wrapText="false"/>
      <protection hidden="true" locked="true"/>
    </xf>
    <xf applyAlignment="true" applyBorder="true" applyFont="true" applyProtection="true" borderId="99" fillId="0" fontId="32" numFmtId="170" xfId="0">
      <alignment horizontal="general" indent="0" shrinkToFit="false" textRotation="0" vertical="top" wrapText="true"/>
      <protection hidden="true" locked="true"/>
    </xf>
    <xf applyAlignment="true" applyBorder="true" applyFont="true" applyProtection="true" borderId="12" fillId="0" fontId="14" numFmtId="164" xfId="21">
      <alignment horizontal="center" indent="0" shrinkToFit="false" textRotation="0" vertical="center" wrapText="true"/>
      <protection hidden="true" locked="true"/>
    </xf>
    <xf applyAlignment="true" applyBorder="true" applyFont="true" applyProtection="true" borderId="171" fillId="0" fontId="14" numFmtId="164" xfId="21">
      <alignment horizontal="center" indent="0" shrinkToFit="false" textRotation="0" vertical="center" wrapText="true"/>
      <protection hidden="true" locked="true"/>
    </xf>
    <xf applyAlignment="true" applyBorder="true" applyFont="true" applyProtection="true" borderId="59" fillId="0" fontId="11" numFmtId="170" xfId="0">
      <alignment horizontal="left" indent="0" shrinkToFit="false" textRotation="0" vertical="center" wrapText="true"/>
      <protection hidden="true" locked="true"/>
    </xf>
    <xf applyAlignment="true" applyBorder="true" applyFont="true" applyProtection="true" borderId="125" fillId="0" fontId="25" numFmtId="170" xfId="0">
      <alignment horizontal="left" indent="0" shrinkToFit="false" textRotation="0" vertical="center" wrapText="true"/>
      <protection hidden="true" locked="true"/>
    </xf>
    <xf applyAlignment="true" applyBorder="true" applyFont="true" applyProtection="true" borderId="125" fillId="0" fontId="27" numFmtId="167" xfId="0">
      <alignment horizontal="general" indent="0" shrinkToFit="false" textRotation="0" vertical="center" wrapText="true"/>
      <protection hidden="true" locked="true"/>
    </xf>
    <xf applyAlignment="true" applyBorder="true" applyFont="true" applyProtection="true" borderId="170" fillId="0" fontId="25" numFmtId="170" xfId="0">
      <alignment horizontal="general" indent="0" shrinkToFit="false" textRotation="0" vertical="center" wrapText="true"/>
      <protection hidden="true" locked="true"/>
    </xf>
    <xf applyAlignment="true" applyBorder="true" applyFont="true" applyProtection="true" borderId="78" fillId="0" fontId="11" numFmtId="164" xfId="21">
      <alignment horizontal="center" indent="0" shrinkToFit="false" textRotation="0" vertical="center" wrapText="true"/>
      <protection hidden="true" locked="true"/>
    </xf>
    <xf applyAlignment="true" applyBorder="true" applyFont="true" applyProtection="true" borderId="39" fillId="0" fontId="25" numFmtId="164" xfId="0">
      <alignment horizontal="general" indent="0" shrinkToFit="false" textRotation="0" vertical="center" wrapText="true"/>
      <protection hidden="true" locked="true"/>
    </xf>
    <xf applyAlignment="true" applyBorder="true" applyFont="true" applyProtection="true" borderId="39" fillId="0" fontId="46" numFmtId="164" xfId="21">
      <alignment horizontal="center" indent="0" shrinkToFit="false" textRotation="0" vertical="center" wrapText="true"/>
      <protection hidden="true" locked="true"/>
    </xf>
    <xf applyAlignment="true" applyBorder="true" applyFont="true" applyProtection="true" borderId="171" fillId="0" fontId="14" numFmtId="164" xfId="0">
      <alignment horizontal="center" indent="0" shrinkToFit="false" textRotation="0" vertical="center" wrapText="true"/>
      <protection hidden="true" locked="true"/>
    </xf>
    <xf applyAlignment="true" applyBorder="true" applyFont="true" applyProtection="true" borderId="42" fillId="0" fontId="11" numFmtId="170" xfId="0">
      <alignment horizontal="left" indent="0" shrinkToFit="false" textRotation="0" vertical="center" wrapText="true"/>
      <protection hidden="true" locked="true"/>
    </xf>
    <xf applyAlignment="true" applyBorder="true" applyFont="true" applyProtection="true" borderId="42" fillId="0" fontId="25" numFmtId="164" xfId="0">
      <alignment horizontal="center" indent="0" shrinkToFit="false" textRotation="0" vertical="center" wrapText="true"/>
      <protection hidden="true" locked="true"/>
    </xf>
    <xf applyAlignment="true" applyBorder="true" applyFont="true" applyProtection="true" borderId="48" fillId="0" fontId="27" numFmtId="167" xfId="21">
      <alignment horizontal="center" indent="0" shrinkToFit="false" textRotation="0" vertical="center" wrapText="true"/>
      <protection hidden="true" locked="true"/>
    </xf>
    <xf applyAlignment="true" applyBorder="true" applyFont="true" applyProtection="false" borderId="18" fillId="2" fontId="8" numFmtId="168" xfId="0">
      <alignment horizontal="general" indent="0" shrinkToFit="false" textRotation="0" vertical="center" wrapText="false"/>
    </xf>
    <xf applyAlignment="true" applyBorder="true" applyFont="true" applyProtection="false" borderId="172" fillId="2" fontId="9" numFmtId="168" xfId="0">
      <alignment horizontal="general" indent="0" shrinkToFit="false" textRotation="0" vertical="center" wrapText="false"/>
    </xf>
    <xf applyAlignment="true" applyBorder="true" applyFont="true" applyProtection="false" borderId="19" fillId="2" fontId="10" numFmtId="169" xfId="0">
      <alignment horizontal="general" indent="0" shrinkToFit="false" textRotation="0" vertical="center" wrapText="false"/>
    </xf>
    <xf applyAlignment="true" applyBorder="true" applyFont="true" applyProtection="false" borderId="19" fillId="2" fontId="10" numFmtId="169" xfId="0">
      <alignment horizontal="center" indent="0" shrinkToFit="false" textRotation="0" vertical="center" wrapText="false"/>
    </xf>
    <xf applyAlignment="true" applyBorder="true" applyFont="true" applyProtection="false" borderId="19" fillId="2" fontId="25" numFmtId="171" xfId="0">
      <alignment horizontal="general" indent="0" shrinkToFit="false" textRotation="0" vertical="center" wrapText="false"/>
    </xf>
    <xf applyAlignment="true" applyBorder="true" applyFont="true" applyProtection="false" borderId="19" fillId="2" fontId="11" numFmtId="167" xfId="0">
      <alignment horizontal="center" indent="0" shrinkToFit="false" textRotation="0" vertical="center" wrapText="false"/>
    </xf>
    <xf applyAlignment="true" applyBorder="true" applyFont="true" applyProtection="false" borderId="173" fillId="2" fontId="11" numFmtId="167" xfId="0">
      <alignment horizontal="center" indent="0" shrinkToFit="false" textRotation="0" vertical="center" wrapText="false"/>
    </xf>
    <xf applyAlignment="false" applyBorder="true" applyFont="true" applyProtection="true" borderId="130" fillId="0" fontId="12" numFmtId="164" xfId="0">
      <protection hidden="true" locked="true"/>
    </xf>
    <xf applyAlignment="false" applyBorder="true" applyFont="true" applyProtection="true" borderId="22" fillId="0" fontId="12" numFmtId="164" xfId="0">
      <protection hidden="true" locked="true"/>
    </xf>
    <xf applyAlignment="false" applyBorder="true" applyFont="true" applyProtection="true" borderId="23" fillId="0" fontId="12" numFmtId="164" xfId="0">
      <protection hidden="true" locked="true"/>
    </xf>
    <xf applyAlignment="true" applyBorder="true" applyFont="true" applyProtection="true" borderId="131" fillId="0" fontId="12" numFmtId="164" xfId="0">
      <alignment horizontal="center" indent="0" shrinkToFit="false" textRotation="0" vertical="bottom" wrapText="false"/>
      <protection hidden="true" locked="true"/>
    </xf>
    <xf applyAlignment="true" applyBorder="true" applyFont="true" applyProtection="true" borderId="132" fillId="0" fontId="25" numFmtId="171" xfId="0">
      <alignment horizontal="general" indent="0" shrinkToFit="false" textRotation="0" vertical="center" wrapText="true"/>
      <protection hidden="true" locked="true"/>
    </xf>
    <xf applyAlignment="true" applyBorder="true" applyFont="true" applyProtection="true" borderId="133" fillId="0" fontId="27" numFmtId="167" xfId="0">
      <alignment horizontal="general" indent="0" shrinkToFit="false" textRotation="0" vertical="center" wrapText="true"/>
      <protection hidden="true" locked="true"/>
    </xf>
    <xf applyAlignment="true" applyBorder="true" applyFont="true" applyProtection="true" borderId="134" fillId="0" fontId="27" numFmtId="167" xfId="0">
      <alignment horizontal="center" indent="0" shrinkToFit="false" textRotation="0" vertical="center" wrapText="true"/>
      <protection hidden="true" locked="true"/>
    </xf>
    <xf applyAlignment="true" applyBorder="true" applyFont="true" applyProtection="true" borderId="174" fillId="2" fontId="10" numFmtId="164" xfId="0">
      <alignment horizontal="general" indent="0" shrinkToFit="false" textRotation="0" vertical="center" wrapText="false"/>
      <protection hidden="true" locked="true"/>
    </xf>
    <xf applyAlignment="true" applyBorder="true" applyFont="true" applyProtection="true" borderId="175" fillId="2" fontId="10" numFmtId="164" xfId="0">
      <alignment horizontal="general" indent="0" shrinkToFit="false" textRotation="0" vertical="center" wrapText="false"/>
      <protection hidden="true" locked="true"/>
    </xf>
    <xf applyAlignment="true" applyBorder="true" applyFont="true" applyProtection="true" borderId="176" fillId="2" fontId="10" numFmtId="164" xfId="0">
      <alignment horizontal="center" indent="0" shrinkToFit="false" textRotation="0" vertical="center" wrapText="false"/>
      <protection hidden="true" locked="true"/>
    </xf>
    <xf applyAlignment="true" applyBorder="true" applyFont="true" applyProtection="true" borderId="175" fillId="2" fontId="25" numFmtId="171" xfId="0">
      <alignment horizontal="general" indent="0" shrinkToFit="false" textRotation="0" vertical="center" wrapText="false"/>
      <protection hidden="true" locked="true"/>
    </xf>
    <xf applyAlignment="true" applyBorder="true" applyFont="true" applyProtection="true" borderId="175" fillId="2" fontId="28" numFmtId="167" xfId="0">
      <alignment horizontal="general" indent="0" shrinkToFit="false" textRotation="0" vertical="center" wrapText="false"/>
      <protection hidden="true" locked="true"/>
    </xf>
    <xf applyAlignment="true" applyBorder="true" applyFont="true" applyProtection="true" borderId="177" fillId="2" fontId="28" numFmtId="167" xfId="0">
      <alignment horizontal="general" indent="0" shrinkToFit="false" textRotation="0" vertical="center" wrapText="false"/>
      <protection hidden="true" locked="true"/>
    </xf>
    <xf applyAlignment="true" applyBorder="true" applyFont="true" applyProtection="true" borderId="174" fillId="0" fontId="11" numFmtId="170" xfId="0">
      <alignment horizontal="center" indent="0" shrinkToFit="false" textRotation="0" vertical="center" wrapText="true"/>
      <protection hidden="true" locked="true"/>
    </xf>
    <xf applyAlignment="true" applyBorder="true" applyFont="true" applyProtection="true" borderId="178" fillId="0" fontId="11" numFmtId="167" xfId="0">
      <alignment horizontal="center" indent="0" shrinkToFit="false" textRotation="0" vertical="center" wrapText="true"/>
      <protection hidden="true" locked="true"/>
    </xf>
    <xf applyAlignment="true" applyBorder="true" applyFont="true" applyProtection="true" borderId="0" fillId="2" fontId="55" numFmtId="164" xfId="0">
      <alignment horizontal="general" indent="0" shrinkToFit="false" textRotation="0" vertical="center" wrapText="false"/>
      <protection hidden="true" locked="true"/>
    </xf>
    <xf applyAlignment="true" applyBorder="true" applyFont="true" applyProtection="true" borderId="0" fillId="2" fontId="25" numFmtId="171" xfId="0">
      <alignment horizontal="general" indent="0" shrinkToFit="false" textRotation="0" vertical="center" wrapText="false"/>
      <protection hidden="true" locked="true"/>
    </xf>
    <xf applyAlignment="true" applyBorder="true" applyFont="true" applyProtection="true" borderId="0" fillId="2" fontId="56" numFmtId="167" xfId="0">
      <alignment horizontal="general" indent="0" shrinkToFit="false" textRotation="0" vertical="center" wrapText="false"/>
      <protection hidden="true" locked="true"/>
    </xf>
    <xf applyAlignment="true" applyBorder="true" applyFont="true" applyProtection="true" borderId="35" fillId="2" fontId="56" numFmtId="167" xfId="0">
      <alignment horizontal="general" indent="0" shrinkToFit="false" textRotation="0" vertical="center" wrapText="false"/>
      <protection hidden="true" locked="true"/>
    </xf>
    <xf applyAlignment="true" applyBorder="true" applyFont="true" applyProtection="true" borderId="160" fillId="0" fontId="11" numFmtId="164" xfId="0">
      <alignment horizontal="general" indent="0" shrinkToFit="false" textRotation="0" vertical="top" wrapText="true"/>
      <protection hidden="true" locked="true"/>
    </xf>
    <xf applyAlignment="true" applyBorder="true" applyFont="true" applyProtection="true" borderId="179" fillId="0" fontId="57" numFmtId="164" xfId="0">
      <alignment horizontal="general" indent="0" shrinkToFit="false" textRotation="0" vertical="center" wrapText="true"/>
      <protection hidden="true" locked="true"/>
    </xf>
    <xf applyAlignment="true" applyBorder="true" applyFont="true" applyProtection="true" borderId="96" fillId="0" fontId="11" numFmtId="170" xfId="0">
      <alignment horizontal="general" indent="0" shrinkToFit="false" textRotation="0" vertical="center" wrapText="true"/>
      <protection hidden="true" locked="true"/>
    </xf>
    <xf applyAlignment="true" applyBorder="true" applyFont="true" applyProtection="true" borderId="180" fillId="0" fontId="11" numFmtId="170" xfId="0">
      <alignment horizontal="general" indent="0" shrinkToFit="false" textRotation="0" vertical="center" wrapText="true"/>
      <protection hidden="true" locked="true"/>
    </xf>
    <xf applyAlignment="true" applyBorder="true" applyFont="true" applyProtection="true" borderId="163" fillId="0" fontId="11" numFmtId="167" xfId="0">
      <alignment horizontal="general" indent="0" shrinkToFit="false" textRotation="0" vertical="center" wrapText="true"/>
      <protection hidden="true" locked="true"/>
    </xf>
    <xf applyAlignment="true" applyBorder="true" applyFont="true" applyProtection="true" borderId="181" fillId="0" fontId="58" numFmtId="167" xfId="0">
      <alignment horizontal="general" indent="0" shrinkToFit="false" textRotation="0" vertical="center" wrapText="false"/>
      <protection hidden="true" locked="true"/>
    </xf>
    <xf applyAlignment="true" applyBorder="true" applyFont="true" applyProtection="true" borderId="182" fillId="0" fontId="14" numFmtId="164" xfId="0">
      <alignment horizontal="general" indent="0" shrinkToFit="false" textRotation="0" vertical="center" wrapText="true"/>
      <protection hidden="true" locked="true"/>
    </xf>
    <xf applyAlignment="true" applyBorder="true" applyFont="true" applyProtection="true" borderId="154" fillId="0" fontId="57" numFmtId="164" xfId="0">
      <alignment horizontal="general" indent="0" shrinkToFit="false" textRotation="0" vertical="center" wrapText="true"/>
      <protection hidden="true" locked="true"/>
    </xf>
    <xf applyAlignment="true" applyBorder="true" applyFont="true" applyProtection="true" borderId="155" fillId="0" fontId="5" numFmtId="170" xfId="0">
      <alignment horizontal="general" indent="0" shrinkToFit="false" textRotation="0" vertical="center" wrapText="true"/>
      <protection hidden="true" locked="true"/>
    </xf>
    <xf applyAlignment="true" applyBorder="true" applyFont="true" applyProtection="true" borderId="170" fillId="0" fontId="59" numFmtId="164" xfId="0">
      <alignment horizontal="center" indent="0" shrinkToFit="false" textRotation="0" vertical="center" wrapText="false"/>
      <protection hidden="true" locked="true"/>
    </xf>
    <xf applyAlignment="true" applyBorder="true" applyFont="true" applyProtection="true" borderId="73" fillId="0" fontId="59" numFmtId="164" xfId="0">
      <alignment horizontal="center" indent="0" shrinkToFit="false" textRotation="0" vertical="center" wrapText="false"/>
      <protection hidden="true" locked="true"/>
    </xf>
    <xf applyAlignment="true" applyBorder="true" applyFont="true" applyProtection="true" borderId="99" fillId="0" fontId="59" numFmtId="164" xfId="0">
      <alignment horizontal="center" indent="0" shrinkToFit="false" textRotation="0" vertical="center" wrapText="false"/>
      <protection hidden="true" locked="true"/>
    </xf>
    <xf applyAlignment="true" applyBorder="true" applyFont="true" applyProtection="true" borderId="77" fillId="0" fontId="59" numFmtId="172" xfId="0">
      <alignment horizontal="center" indent="0" shrinkToFit="false" textRotation="0" vertical="center" wrapText="false"/>
      <protection hidden="true" locked="true"/>
    </xf>
    <xf applyAlignment="true" applyBorder="true" applyFont="true" applyProtection="true" borderId="141" fillId="0" fontId="60" numFmtId="167" xfId="0">
      <alignment horizontal="center" indent="0" shrinkToFit="false" textRotation="0" vertical="center" wrapText="false"/>
      <protection hidden="true" locked="true"/>
    </xf>
    <xf applyAlignment="true" applyBorder="true" applyFont="true" applyProtection="true" borderId="183" fillId="0" fontId="58" numFmtId="167" xfId="0">
      <alignment horizontal="general" indent="0" shrinkToFit="false" textRotation="0" vertical="center" wrapText="false"/>
      <protection hidden="true" locked="true"/>
    </xf>
    <xf applyAlignment="true" applyBorder="true" applyFont="true" applyProtection="true" borderId="142" fillId="0" fontId="27" numFmtId="164" xfId="0">
      <alignment horizontal="left" indent="4" shrinkToFit="false" textRotation="0" vertical="center" wrapText="true"/>
      <protection hidden="true" locked="true"/>
    </xf>
    <xf applyAlignment="true" applyBorder="true" applyFont="true" applyProtection="true" borderId="184" fillId="0" fontId="61" numFmtId="164" xfId="0">
      <alignment horizontal="left" indent="1" shrinkToFit="false" textRotation="0" vertical="center" wrapText="true"/>
      <protection hidden="true" locked="true"/>
    </xf>
    <xf applyAlignment="true" applyBorder="true" applyFont="true" applyProtection="true" borderId="78" fillId="0" fontId="32" numFmtId="170" xfId="0">
      <alignment horizontal="left" indent="0" shrinkToFit="false" textRotation="0" vertical="center" wrapText="true"/>
      <protection hidden="true" locked="true"/>
    </xf>
    <xf applyAlignment="true" applyBorder="true" applyFont="true" applyProtection="true" borderId="78" fillId="0" fontId="11" numFmtId="164" xfId="0">
      <alignment horizontal="center" indent="0" shrinkToFit="false" textRotation="0" vertical="center" wrapText="true"/>
      <protection hidden="true" locked="true"/>
    </xf>
    <xf applyAlignment="true" applyBorder="true" applyFont="true" applyProtection="true" borderId="39" fillId="0" fontId="36" numFmtId="171" xfId="0">
      <alignment horizontal="general" indent="0" shrinkToFit="false" textRotation="0" vertical="center" wrapText="true"/>
      <protection hidden="true" locked="true"/>
    </xf>
    <xf applyAlignment="true" applyBorder="true" applyFont="true" applyProtection="true" borderId="46" fillId="2" fontId="10" numFmtId="164" xfId="0">
      <alignment horizontal="general" indent="0" shrinkToFit="false" textRotation="0" vertical="center" wrapText="false"/>
      <protection hidden="true" locked="true"/>
    </xf>
    <xf applyAlignment="true" applyBorder="true" applyFont="true" applyProtection="true" borderId="47" fillId="2" fontId="15" numFmtId="164" xfId="0">
      <alignment horizontal="general" indent="0" shrinkToFit="false" textRotation="0" vertical="center" wrapText="false"/>
      <protection hidden="true" locked="true"/>
    </xf>
    <xf applyAlignment="true" applyBorder="true" applyFont="true" applyProtection="true" borderId="47" fillId="2" fontId="25" numFmtId="171" xfId="0">
      <alignment horizontal="general" indent="0" shrinkToFit="false" textRotation="0" vertical="center" wrapText="false"/>
      <protection hidden="true" locked="true"/>
    </xf>
    <xf applyAlignment="true" applyBorder="true" applyFont="true" applyProtection="true" borderId="47" fillId="2" fontId="58" numFmtId="167" xfId="0">
      <alignment horizontal="general" indent="0" shrinkToFit="false" textRotation="0" vertical="center" wrapText="false"/>
      <protection hidden="true" locked="true"/>
    </xf>
    <xf applyAlignment="true" applyBorder="true" applyFont="true" applyProtection="true" borderId="39" fillId="2" fontId="58" numFmtId="167" xfId="0">
      <alignment horizontal="general" indent="0" shrinkToFit="false" textRotation="0" vertical="center" wrapText="false"/>
      <protection hidden="true" locked="true"/>
    </xf>
    <xf applyAlignment="true" applyBorder="true" applyFont="true" applyProtection="true" borderId="185" fillId="0" fontId="18" numFmtId="164" xfId="0">
      <alignment horizontal="general" indent="0" shrinkToFit="false" textRotation="0" vertical="center" wrapText="false"/>
      <protection hidden="true" locked="true"/>
    </xf>
    <xf applyAlignment="true" applyBorder="true" applyFont="true" applyProtection="true" borderId="59" fillId="0" fontId="18" numFmtId="164" xfId="0">
      <alignment horizontal="general" indent="0" shrinkToFit="false" textRotation="0" vertical="center" wrapText="false"/>
      <protection hidden="true" locked="true"/>
    </xf>
    <xf applyAlignment="true" applyBorder="true" applyFont="true" applyProtection="true" borderId="24" fillId="0" fontId="11" numFmtId="164" xfId="0">
      <alignment horizontal="general" indent="0" shrinkToFit="false" textRotation="0" vertical="top" wrapText="false"/>
      <protection hidden="true" locked="true"/>
    </xf>
    <xf applyAlignment="true" applyBorder="true" applyFont="true" applyProtection="true" borderId="161" fillId="0" fontId="11" numFmtId="170" xfId="0">
      <alignment horizontal="left" indent="0" shrinkToFit="false" textRotation="0" vertical="center" wrapText="true"/>
      <protection hidden="true" locked="true"/>
    </xf>
    <xf applyAlignment="true" applyBorder="true" applyFont="true" applyProtection="true" borderId="186" fillId="0" fontId="25" numFmtId="171" xfId="0">
      <alignment horizontal="general" indent="0" shrinkToFit="false" textRotation="0" vertical="center" wrapText="true"/>
      <protection hidden="true" locked="true"/>
    </xf>
    <xf applyAlignment="true" applyBorder="true" applyFont="true" applyProtection="true" borderId="186" fillId="0" fontId="11" numFmtId="167" xfId="0">
      <alignment horizontal="general" indent="0" shrinkToFit="false" textRotation="0" vertical="center" wrapText="true"/>
      <protection hidden="true" locked="true"/>
    </xf>
    <xf applyAlignment="true" applyBorder="true" applyFont="true" applyProtection="true" borderId="10" fillId="0" fontId="18" numFmtId="164" xfId="0">
      <alignment horizontal="general" indent="0" shrinkToFit="false" textRotation="0" vertical="center" wrapText="false"/>
      <protection hidden="true" locked="true"/>
    </xf>
    <xf applyAlignment="true" applyBorder="true" applyFont="true" applyProtection="true" borderId="164" fillId="0" fontId="54" numFmtId="170" xfId="0">
      <alignment horizontal="general" indent="0" shrinkToFit="false" textRotation="0" vertical="center" wrapText="true"/>
      <protection hidden="true" locked="true"/>
    </xf>
    <xf applyAlignment="true" applyBorder="true" applyFont="true" applyProtection="true" borderId="72" fillId="0" fontId="18" numFmtId="164" xfId="0">
      <alignment horizontal="general" indent="0" shrinkToFit="false" textRotation="0" vertical="top" wrapText="false"/>
      <protection hidden="true" locked="true"/>
    </xf>
    <xf applyAlignment="true" applyBorder="true" applyFont="true" applyProtection="true" borderId="170" fillId="0" fontId="25" numFmtId="171" xfId="0">
      <alignment horizontal="general" indent="0" shrinkToFit="false" textRotation="0" vertical="top" wrapText="true"/>
      <protection hidden="true" locked="true"/>
    </xf>
    <xf applyAlignment="true" applyBorder="true" applyFont="true" applyProtection="true" borderId="170" fillId="0" fontId="11" numFmtId="167" xfId="0">
      <alignment horizontal="general" indent="0" shrinkToFit="false" textRotation="0" vertical="top" wrapText="true"/>
      <protection hidden="true" locked="true"/>
    </xf>
    <xf applyAlignment="true" applyBorder="true" applyFont="true" applyProtection="true" borderId="34" fillId="0" fontId="62" numFmtId="164" xfId="0">
      <alignment horizontal="left" indent="4" shrinkToFit="false" textRotation="0" vertical="center" wrapText="true"/>
      <protection hidden="true" locked="true"/>
    </xf>
    <xf applyAlignment="true" applyBorder="true" applyFont="true" applyProtection="true" borderId="187" fillId="0" fontId="18" numFmtId="164" xfId="0">
      <alignment horizontal="general" indent="0" shrinkToFit="false" textRotation="0" vertical="top" wrapText="false"/>
      <protection hidden="true" locked="true"/>
    </xf>
    <xf applyAlignment="true" applyBorder="true" applyFont="true" applyProtection="true" borderId="62" fillId="0" fontId="61" numFmtId="164" xfId="21">
      <alignment horizontal="left" indent="0" shrinkToFit="false" textRotation="0" vertical="center" wrapText="true"/>
      <protection hidden="true" locked="true"/>
    </xf>
    <xf applyAlignment="true" applyBorder="true" applyFont="true" applyProtection="true" borderId="112" fillId="0" fontId="32" numFmtId="164" xfId="21">
      <alignment horizontal="right" indent="0" shrinkToFit="false" textRotation="0" vertical="center" wrapText="true"/>
      <protection hidden="true" locked="true"/>
    </xf>
    <xf applyAlignment="true" applyBorder="true" applyFont="true" applyProtection="true" borderId="112" fillId="0" fontId="32" numFmtId="164" xfId="21">
      <alignment horizontal="center" indent="0" shrinkToFit="false" textRotation="0" vertical="center" wrapText="true"/>
      <protection hidden="true" locked="true"/>
    </xf>
    <xf applyAlignment="true" applyBorder="true" applyFont="true" applyProtection="true" borderId="112" fillId="0" fontId="11" numFmtId="164" xfId="21">
      <alignment horizontal="right" indent="1" shrinkToFit="false" textRotation="0" vertical="center" wrapText="true"/>
      <protection hidden="true" locked="true"/>
    </xf>
    <xf applyAlignment="true" applyBorder="true" applyFont="true" applyProtection="true" borderId="112" fillId="0" fontId="11" numFmtId="164" xfId="21">
      <alignment horizontal="left" indent="0" shrinkToFit="false" textRotation="0" vertical="center" wrapText="true"/>
      <protection hidden="true" locked="true"/>
    </xf>
    <xf applyAlignment="true" applyBorder="true" applyFont="true" applyProtection="true" borderId="188" fillId="0" fontId="5" numFmtId="170" xfId="0">
      <alignment horizontal="general" indent="0" shrinkToFit="false" textRotation="0" vertical="center" wrapText="true"/>
      <protection hidden="true" locked="true"/>
    </xf>
    <xf applyAlignment="true" applyBorder="true" applyFont="true" applyProtection="true" borderId="42" fillId="2" fontId="58" numFmtId="167" xfId="0">
      <alignment horizontal="general" indent="0" shrinkToFit="false" textRotation="0" vertical="center" wrapText="false"/>
      <protection hidden="true" locked="true"/>
    </xf>
    <xf applyAlignment="true" applyBorder="true" applyFont="true" applyProtection="true" borderId="167" fillId="0" fontId="18" numFmtId="164" xfId="0">
      <alignment horizontal="general" indent="0" shrinkToFit="false" textRotation="0" vertical="top" wrapText="false"/>
      <protection hidden="true" locked="true"/>
    </xf>
    <xf applyAlignment="true" applyBorder="true" applyFont="true" applyProtection="true" borderId="34" fillId="0" fontId="61" numFmtId="164" xfId="21">
      <alignment horizontal="left" indent="0" shrinkToFit="false" textRotation="0" vertical="center" wrapText="true"/>
      <protection hidden="true" locked="true"/>
    </xf>
    <xf applyAlignment="true" applyBorder="true" applyFont="true" applyProtection="true" borderId="74" fillId="0" fontId="32" numFmtId="164" xfId="21">
      <alignment horizontal="right" indent="0" shrinkToFit="false" textRotation="0" vertical="center" wrapText="true"/>
      <protection hidden="true" locked="true"/>
    </xf>
    <xf applyAlignment="true" applyBorder="true" applyFont="true" applyProtection="true" borderId="45" fillId="0" fontId="64" numFmtId="164" xfId="21">
      <alignment horizontal="center" indent="0" shrinkToFit="false" textRotation="0" vertical="center" wrapText="true"/>
      <protection hidden="true" locked="true"/>
    </xf>
    <xf applyAlignment="true" applyBorder="true" applyFont="true" applyProtection="true" borderId="43" fillId="0" fontId="5" numFmtId="170" xfId="0">
      <alignment horizontal="general" indent="0" shrinkToFit="false" textRotation="0" vertical="center" wrapText="true"/>
      <protection hidden="true" locked="true"/>
    </xf>
    <xf applyAlignment="false" applyBorder="true" applyFont="true" applyProtection="true" borderId="0" fillId="4" fontId="65" numFmtId="164" xfId="0">
      <protection hidden="true" locked="true"/>
    </xf>
    <xf applyAlignment="false" applyBorder="true" applyFont="true" applyProtection="true" borderId="0" fillId="4" fontId="12" numFmtId="164" xfId="0">
      <protection hidden="true" locked="true"/>
    </xf>
    <xf applyAlignment="true" applyBorder="true" applyFont="true" applyProtection="true" borderId="0" fillId="4" fontId="12" numFmtId="164" xfId="0">
      <alignment horizontal="center" indent="0" shrinkToFit="false" textRotation="0" vertical="bottom" wrapText="false"/>
      <protection hidden="true" locked="true"/>
    </xf>
    <xf applyAlignment="true" applyBorder="true" applyFont="true" applyProtection="true" borderId="0" fillId="4" fontId="25" numFmtId="171" xfId="0">
      <alignment horizontal="general" indent="0" shrinkToFit="false" textRotation="0" vertical="center" wrapText="false"/>
      <protection hidden="true" locked="true"/>
    </xf>
    <xf applyAlignment="false" applyBorder="true" applyFont="true" applyProtection="true" borderId="0" fillId="4" fontId="27" numFmtId="167" xfId="0">
      <protection hidden="true" locked="true"/>
    </xf>
    <xf applyAlignment="false" applyBorder="false" applyFont="false" applyProtection="false" borderId="0" fillId="4" fontId="0" numFmtId="164" xfId="0"/>
    <xf applyAlignment="false" applyBorder="false" applyFont="true" applyProtection="false" borderId="0" fillId="4" fontId="0" numFmtId="164" xfId="0"/>
    <xf applyAlignment="true" applyBorder="false" applyFont="true" applyProtection="false" borderId="0" fillId="4" fontId="0" numFmtId="164" xfId="0">
      <alignment horizontal="center" indent="0" shrinkToFit="false" textRotation="0" vertical="bottom" wrapText="false"/>
    </xf>
    <xf applyAlignment="true" applyBorder="false" applyFont="true" applyProtection="false" borderId="0" fillId="4" fontId="25" numFmtId="171" xfId="0">
      <alignment horizontal="general" indent="0" shrinkToFit="false" textRotation="0" vertical="center" wrapText="false"/>
    </xf>
    <xf applyAlignment="false" applyBorder="false" applyFont="true" applyProtection="false" borderId="0" fillId="4" fontId="7" numFmtId="167" xfId="0"/>
    <xf applyAlignment="true" applyBorder="false" applyFont="true" applyProtection="false" borderId="0" fillId="0" fontId="66" numFmtId="171" xfId="0">
      <alignment horizontal="general" indent="0" shrinkToFit="false" textRotation="0" vertical="center" wrapText="false"/>
    </xf>
    <xf applyAlignment="false" applyBorder="false" applyFont="true" applyProtection="false" borderId="0" fillId="0" fontId="0" numFmtId="167" xfId="0"/>
    <xf applyAlignment="true" applyBorder="true" applyFont="true" applyProtection="false" borderId="19" fillId="2" fontId="67" numFmtId="171" xfId="0">
      <alignment horizontal="general" indent="0" shrinkToFit="false" textRotation="0" vertical="center" wrapText="false"/>
    </xf>
    <xf applyAlignment="true" applyBorder="true" applyFont="true" applyProtection="false" borderId="19" fillId="2" fontId="50" numFmtId="167" xfId="0">
      <alignment horizontal="center" indent="0" shrinkToFit="false" textRotation="0" vertical="center" wrapText="false"/>
    </xf>
    <xf applyAlignment="true" applyBorder="true" applyFont="true" applyProtection="false" borderId="87" fillId="2" fontId="50" numFmtId="167" xfId="0">
      <alignment horizontal="center" indent="0" shrinkToFit="false" textRotation="0" vertical="center" wrapText="false"/>
    </xf>
    <xf applyAlignment="false" applyBorder="true" applyFont="true" applyProtection="true" borderId="21" fillId="0" fontId="12" numFmtId="164" xfId="0">
      <protection hidden="true" locked="true"/>
    </xf>
    <xf applyAlignment="false" applyBorder="true" applyFont="true" applyProtection="true" borderId="22" fillId="0" fontId="12" numFmtId="164" xfId="0">
      <protection hidden="true" locked="true"/>
    </xf>
    <xf applyAlignment="true" applyBorder="true" applyFont="true" applyProtection="true" borderId="25" fillId="0" fontId="68" numFmtId="171" xfId="0">
      <alignment horizontal="general" indent="0" shrinkToFit="false" textRotation="0" vertical="center" wrapText="true"/>
      <protection hidden="true" locked="true"/>
    </xf>
    <xf applyAlignment="true" applyBorder="true" applyFont="true" applyProtection="true" borderId="26" fillId="0" fontId="69" numFmtId="167" xfId="0">
      <alignment horizontal="general" indent="0" shrinkToFit="false" textRotation="0" vertical="center" wrapText="true"/>
      <protection hidden="true" locked="true"/>
    </xf>
    <xf applyAlignment="true" applyBorder="true" applyFont="true" applyProtection="true" borderId="29" fillId="0" fontId="69" numFmtId="167" xfId="0">
      <alignment horizontal="center" indent="0" shrinkToFit="false" textRotation="0" vertical="center" wrapText="true"/>
      <protection hidden="true" locked="true"/>
    </xf>
    <xf applyAlignment="true" applyBorder="true" applyFont="true" applyProtection="true" borderId="87" fillId="2" fontId="10" numFmtId="164" xfId="0">
      <alignment horizontal="general" indent="0" shrinkToFit="false" textRotation="0" vertical="center" wrapText="false"/>
      <protection hidden="true" locked="true"/>
    </xf>
    <xf applyAlignment="true" applyBorder="true" applyFont="true" applyProtection="true" borderId="95" fillId="2" fontId="55" numFmtId="164" xfId="0">
      <alignment horizontal="general" indent="0" shrinkToFit="false" textRotation="0" vertical="center" wrapText="false"/>
      <protection hidden="true" locked="true"/>
    </xf>
    <xf applyAlignment="true" applyBorder="true" applyFont="true" applyProtection="true" borderId="189" fillId="2" fontId="10" numFmtId="164" xfId="0">
      <alignment horizontal="center" indent="0" shrinkToFit="false" textRotation="0" vertical="center" wrapText="false"/>
      <protection hidden="true" locked="true"/>
    </xf>
    <xf applyAlignment="true" applyBorder="true" applyFont="true" applyProtection="true" borderId="95" fillId="2" fontId="67" numFmtId="171" xfId="0">
      <alignment horizontal="general" indent="0" shrinkToFit="false" textRotation="0" vertical="center" wrapText="false"/>
      <protection hidden="true" locked="true"/>
    </xf>
    <xf applyAlignment="true" applyBorder="true" applyFont="true" applyProtection="true" borderId="95" fillId="2" fontId="70" numFmtId="167" xfId="0">
      <alignment horizontal="general" indent="0" shrinkToFit="false" textRotation="0" vertical="center" wrapText="false"/>
      <protection hidden="true" locked="true"/>
    </xf>
    <xf applyAlignment="true" applyBorder="true" applyFont="true" applyProtection="true" borderId="35" fillId="2" fontId="70" numFmtId="167" xfId="0">
      <alignment horizontal="general" indent="0" shrinkToFit="false" textRotation="0" vertical="center" wrapText="false"/>
      <protection hidden="true" locked="true"/>
    </xf>
    <xf applyAlignment="true" applyBorder="true" applyFont="true" applyProtection="true" borderId="190" fillId="0" fontId="11" numFmtId="164" xfId="0">
      <alignment horizontal="left" indent="4" shrinkToFit="false" textRotation="0" vertical="center" wrapText="true"/>
      <protection hidden="true" locked="true"/>
    </xf>
    <xf applyAlignment="true" applyBorder="true" applyFont="true" applyProtection="true" borderId="3" fillId="0" fontId="11" numFmtId="164" xfId="0">
      <alignment horizontal="left" indent="4" shrinkToFit="false" textRotation="0" vertical="center" wrapText="true"/>
      <protection hidden="true" locked="true"/>
    </xf>
    <xf applyAlignment="true" applyBorder="true" applyFont="true" applyProtection="true" borderId="71" fillId="0" fontId="11" numFmtId="170" xfId="0">
      <alignment horizontal="general" indent="0" shrinkToFit="false" textRotation="0" vertical="center" wrapText="true"/>
      <protection hidden="true" locked="true"/>
    </xf>
    <xf applyAlignment="true" applyBorder="true" applyFont="true" applyProtection="true" borderId="3" fillId="0" fontId="64" numFmtId="171" xfId="0">
      <alignment horizontal="general" indent="0" shrinkToFit="false" textRotation="0" vertical="center" wrapText="true"/>
      <protection hidden="true" locked="true"/>
    </xf>
    <xf applyAlignment="true" applyBorder="true" applyFont="true" applyProtection="true" borderId="3" fillId="0" fontId="12" numFmtId="167" xfId="0">
      <alignment horizontal="general" indent="0" shrinkToFit="false" textRotation="0" vertical="center" wrapText="true"/>
      <protection hidden="true" locked="true"/>
    </xf>
    <xf applyAlignment="true" applyBorder="true" applyFont="true" applyProtection="true" borderId="191" fillId="0" fontId="12" numFmtId="167" xfId="0">
      <alignment horizontal="center" indent="0" shrinkToFit="false" textRotation="0" vertical="center" wrapText="true"/>
      <protection hidden="true" locked="true"/>
    </xf>
    <xf applyAlignment="true" applyBorder="true" applyFont="true" applyProtection="true" borderId="184" fillId="0" fontId="61" numFmtId="164" xfId="0">
      <alignment horizontal="right" indent="1" shrinkToFit="false" textRotation="0" vertical="center" wrapText="true"/>
      <protection hidden="true" locked="true"/>
    </xf>
    <xf applyAlignment="true" applyBorder="true" applyFont="true" applyProtection="true" borderId="39" fillId="0" fontId="71" numFmtId="171" xfId="0">
      <alignment horizontal="general" indent="0" shrinkToFit="false" textRotation="0" vertical="center" wrapText="true"/>
      <protection hidden="true" locked="true"/>
    </xf>
    <xf applyAlignment="true" applyBorder="true" applyFont="true" applyProtection="true" borderId="9" fillId="0" fontId="12" numFmtId="167" xfId="21">
      <alignment horizontal="center" indent="0" shrinkToFit="false" textRotation="0" vertical="center" wrapText="true"/>
      <protection hidden="true" locked="true"/>
    </xf>
    <xf applyAlignment="true" applyBorder="true" applyFont="true" applyProtection="true" borderId="39" fillId="0" fontId="12" numFmtId="167" xfId="21">
      <alignment horizontal="center" indent="0" shrinkToFit="false" textRotation="0" vertical="center" wrapText="true"/>
      <protection hidden="true" locked="true"/>
    </xf>
    <xf applyAlignment="true" applyBorder="true" applyFont="true" applyProtection="true" borderId="0" fillId="0" fontId="64" numFmtId="171" xfId="0">
      <alignment horizontal="general" indent="0" shrinkToFit="false" textRotation="0" vertical="center" wrapText="true"/>
      <protection hidden="true" locked="true"/>
    </xf>
    <xf applyAlignment="true" applyBorder="true" applyFont="true" applyProtection="true" borderId="0" fillId="0" fontId="12" numFmtId="167" xfId="0">
      <alignment horizontal="general" indent="0" shrinkToFit="false" textRotation="0" vertical="center" wrapText="true"/>
      <protection hidden="true" locked="true"/>
    </xf>
    <xf applyAlignment="true" applyBorder="true" applyFont="true" applyProtection="true" borderId="100" fillId="0" fontId="12" numFmtId="167" xfId="0">
      <alignment horizontal="center" indent="0" shrinkToFit="false" textRotation="0" vertical="center" wrapText="true"/>
      <protection hidden="true" locked="true"/>
    </xf>
    <xf applyAlignment="true" applyBorder="true" applyFont="true" applyProtection="true" borderId="61" fillId="0" fontId="27" numFmtId="164" xfId="0">
      <alignment horizontal="left" indent="4" shrinkToFit="false" textRotation="0" vertical="center" wrapText="true"/>
      <protection hidden="true" locked="true"/>
    </xf>
    <xf applyAlignment="true" applyBorder="true" applyFont="true" applyProtection="true" borderId="192" fillId="0" fontId="61" numFmtId="164" xfId="0">
      <alignment horizontal="left" indent="1" shrinkToFit="false" textRotation="0" vertical="center" wrapText="true"/>
      <protection hidden="true" locked="true"/>
    </xf>
    <xf applyAlignment="true" applyBorder="true" applyFont="true" applyProtection="false" borderId="17" fillId="0" fontId="43" numFmtId="164" xfId="20">
      <alignment horizontal="left" indent="0" shrinkToFit="false" textRotation="0" vertical="center" wrapText="true"/>
    </xf>
    <xf applyAlignment="true" applyBorder="true" applyFont="true" applyProtection="false" borderId="87" fillId="2" fontId="11" numFmtId="167" xfId="0">
      <alignment horizontal="center" indent="0" shrinkToFit="false" textRotation="0" vertical="center" wrapText="false"/>
    </xf>
    <xf applyAlignment="true" applyBorder="true" applyFont="true" applyProtection="true" borderId="26" fillId="0" fontId="14" numFmtId="167" xfId="0">
      <alignment horizontal="general" indent="0" shrinkToFit="false" textRotation="0" vertical="center" wrapText="true"/>
      <protection hidden="true" locked="true"/>
    </xf>
    <xf applyAlignment="true" applyBorder="true" applyFont="true" applyProtection="true" borderId="29" fillId="0" fontId="14" numFmtId="167" xfId="0">
      <alignment horizontal="center" indent="0" shrinkToFit="false" textRotation="0" vertical="center" wrapText="true"/>
      <protection hidden="true" locked="true"/>
    </xf>
    <xf applyAlignment="true" applyBorder="true" applyFont="true" applyProtection="true" borderId="95" fillId="2" fontId="38" numFmtId="167" xfId="0">
      <alignment horizontal="general" indent="0" shrinkToFit="false" textRotation="0" vertical="center" wrapText="false"/>
      <protection hidden="true" locked="true"/>
    </xf>
    <xf applyAlignment="true" applyBorder="true" applyFont="true" applyProtection="true" borderId="35" fillId="2" fontId="38" numFmtId="167" xfId="0">
      <alignment horizontal="general" indent="0" shrinkToFit="false" textRotation="0" vertical="center" wrapText="false"/>
      <protection hidden="true" locked="true"/>
    </xf>
    <xf applyAlignment="true" applyBorder="true" applyFont="true" applyProtection="true" borderId="3" fillId="0" fontId="27" numFmtId="167" xfId="0">
      <alignment horizontal="general" indent="0" shrinkToFit="false" textRotation="0" vertical="center" wrapText="true"/>
      <protection hidden="true" locked="true"/>
    </xf>
    <xf applyAlignment="true" applyBorder="true" applyFont="true" applyProtection="true" borderId="191" fillId="0" fontId="27" numFmtId="167" xfId="0">
      <alignment horizontal="center" indent="0" shrinkToFit="false" textRotation="0" vertical="center" wrapText="true"/>
      <protection hidden="true" locked="true"/>
    </xf>
    <xf applyAlignment="true" applyBorder="true" applyFont="true" applyProtection="true" borderId="39" fillId="0" fontId="5" numFmtId="170" xfId="0">
      <alignment horizontal="center" indent="0" shrinkToFit="false" textRotation="0" vertical="center" wrapText="true"/>
      <protection hidden="true" locked="true"/>
    </xf>
    <xf applyAlignment="true" applyBorder="true" applyFont="true" applyProtection="true" borderId="98" fillId="0" fontId="11" numFmtId="164" xfId="0">
      <alignment horizontal="general" indent="0" shrinkToFit="false" textRotation="0" vertical="center" wrapText="true"/>
      <protection hidden="true" locked="true"/>
    </xf>
    <xf applyAlignment="true" applyBorder="true" applyFont="true" applyProtection="true" borderId="170" fillId="0" fontId="64" numFmtId="171" xfId="0">
      <alignment horizontal="general" indent="0" shrinkToFit="false" textRotation="0" vertical="center" wrapText="true"/>
      <protection hidden="true" locked="true"/>
    </xf>
    <xf applyAlignment="true" applyBorder="true" applyFont="true" applyProtection="false" borderId="39" fillId="0" fontId="43" numFmtId="164" xfId="20">
      <alignment horizontal="left" indent="0" shrinkToFit="false" textRotation="0" vertical="center" wrapText="true"/>
    </xf>
    <xf applyAlignment="true" applyBorder="true" applyFont="true" applyProtection="true" borderId="39" fillId="5" fontId="11" numFmtId="170" xfId="0">
      <alignment horizontal="left" indent="1" shrinkToFit="false" textRotation="0" vertical="center" wrapText="true"/>
      <protection hidden="true" locked="true"/>
    </xf>
    <xf applyAlignment="true" applyBorder="true" applyFont="true" applyProtection="true" borderId="51" fillId="0" fontId="5" numFmtId="170" xfId="0">
      <alignment horizontal="left" indent="0" shrinkToFit="false" textRotation="0" vertical="center" wrapText="true"/>
      <protection hidden="true" locked="true"/>
    </xf>
    <xf applyAlignment="true" applyBorder="true" applyFont="true" applyProtection="true" borderId="0" fillId="2" fontId="67" numFmtId="171" xfId="0">
      <alignment horizontal="general" indent="0" shrinkToFit="false" textRotation="0" vertical="center" wrapText="false"/>
      <protection hidden="true" locked="true"/>
    </xf>
    <xf applyAlignment="true" applyBorder="true" applyFont="true" applyProtection="true" borderId="0" fillId="0" fontId="11" numFmtId="167" xfId="0">
      <alignment horizontal="general" indent="0" shrinkToFit="false" textRotation="0" vertical="center" wrapText="true"/>
      <protection hidden="true" locked="true"/>
    </xf>
    <xf applyAlignment="true" applyBorder="true" applyFont="true" applyProtection="true" borderId="70" fillId="0" fontId="11" numFmtId="167" xfId="0">
      <alignment horizontal="center" indent="0" shrinkToFit="false" textRotation="0" vertical="center" wrapText="true"/>
      <protection hidden="true" locked="true"/>
    </xf>
    <xf applyAlignment="true" applyBorder="true" applyFont="true" applyProtection="true" borderId="35" fillId="0" fontId="5" numFmtId="170" xfId="0">
      <alignment horizontal="general" indent="0" shrinkToFit="false" textRotation="0" vertical="center" wrapText="true"/>
      <protection hidden="true" locked="true"/>
    </xf>
    <xf applyAlignment="true" applyBorder="true" applyFont="true" applyProtection="true" borderId="0" fillId="0" fontId="11" numFmtId="164" xfId="0">
      <alignment horizontal="general" indent="0" shrinkToFit="false" textRotation="0" vertical="center" wrapText="true"/>
      <protection hidden="true" locked="true"/>
    </xf>
    <xf applyAlignment="false" applyBorder="true" applyFont="true" applyProtection="false" borderId="73" fillId="0" fontId="29" numFmtId="167" xfId="0"/>
    <xf applyAlignment="true" applyBorder="true" applyFont="true" applyProtection="true" borderId="0" fillId="0" fontId="27" numFmtId="164" xfId="0">
      <alignment horizontal="left" indent="4" shrinkToFit="false" textRotation="0" vertical="center" wrapText="true"/>
      <protection hidden="true" locked="true"/>
    </xf>
    <xf applyAlignment="true" applyBorder="true" applyFont="true" applyProtection="true" borderId="0" fillId="0" fontId="61" numFmtId="164" xfId="0">
      <alignment horizontal="left" indent="1" shrinkToFit="false" textRotation="0" vertical="center" wrapText="true"/>
      <protection hidden="true" locked="true"/>
    </xf>
    <xf applyAlignment="true" applyBorder="true" applyFont="true" applyProtection="true" borderId="100" fillId="2" fontId="10" numFmtId="164" xfId="0">
      <alignment horizontal="general" indent="0" shrinkToFit="false" textRotation="0" vertical="center" wrapText="false"/>
      <protection hidden="true" locked="true"/>
    </xf>
    <xf applyAlignment="true" applyBorder="true" applyFont="true" applyProtection="true" borderId="100" fillId="0" fontId="27" numFmtId="167" xfId="0">
      <alignment horizontal="center" indent="0" shrinkToFit="false" textRotation="0" vertical="center" wrapText="true"/>
      <protection hidden="true" locked="true"/>
    </xf>
    <xf applyAlignment="true" applyBorder="true" applyFont="true" applyProtection="true" borderId="17" fillId="5" fontId="11" numFmtId="170" xfId="0">
      <alignment horizontal="left" indent="1" shrinkToFit="false" textRotation="0" vertical="center" wrapText="true"/>
      <protection hidden="true" locked="true"/>
    </xf>
    <xf applyAlignment="true" applyBorder="true" applyFont="true" applyProtection="true" borderId="17" fillId="0" fontId="32" numFmtId="164" xfId="0">
      <alignment horizontal="center" indent="0" shrinkToFit="false" textRotation="0" vertical="center" wrapText="true"/>
      <protection hidden="true" locked="true"/>
    </xf>
    <xf applyAlignment="true" applyBorder="true" applyFont="true" applyProtection="true" borderId="17" fillId="0" fontId="11" numFmtId="170" xfId="0">
      <alignment horizontal="center" indent="0" shrinkToFit="false" textRotation="0" vertical="center" wrapText="true"/>
      <protection hidden="true" locked="true"/>
    </xf>
    <xf applyAlignment="true" applyBorder="true" applyFont="true" applyProtection="true" borderId="17" fillId="0" fontId="5" numFmtId="170" xfId="0">
      <alignment horizontal="center" indent="0" shrinkToFit="false" textRotation="0" vertical="center" wrapText="true"/>
      <protection hidden="true" locked="true"/>
    </xf>
    <xf applyAlignment="true" applyBorder="true" applyFont="true" applyProtection="true" borderId="55" fillId="0" fontId="5" numFmtId="170" xfId="0">
      <alignment horizontal="left" indent="0" shrinkToFit="false" textRotation="0" vertical="center" wrapText="true"/>
      <protection hidden="true" locked="true"/>
    </xf>
    <xf applyAlignment="true" applyBorder="true" applyFont="true" applyProtection="true" borderId="35" fillId="2" fontId="37" numFmtId="167" xfId="0">
      <alignment horizontal="general" indent="0" shrinkToFit="false" textRotation="0" vertical="center" wrapText="false"/>
      <protection hidden="true" locked="true"/>
    </xf>
    <xf applyAlignment="true" applyBorder="true" applyFont="true" applyProtection="true" borderId="94" fillId="0" fontId="11" numFmtId="164" xfId="0">
      <alignment horizontal="left" indent="4" shrinkToFit="false" textRotation="0" vertical="center" wrapText="true"/>
      <protection hidden="true" locked="true"/>
    </xf>
    <xf applyAlignment="true" applyBorder="true" applyFont="true" applyProtection="true" borderId="95" fillId="0" fontId="11" numFmtId="164" xfId="0">
      <alignment horizontal="left" indent="4" shrinkToFit="false" textRotation="0" vertical="center" wrapText="true"/>
      <protection hidden="true" locked="true"/>
    </xf>
    <xf applyAlignment="true" applyBorder="true" applyFont="true" applyProtection="true" borderId="95" fillId="0" fontId="64" numFmtId="171" xfId="0">
      <alignment horizontal="general" indent="0" shrinkToFit="false" textRotation="0" vertical="center" wrapText="true"/>
      <protection hidden="true" locked="true"/>
    </xf>
    <xf applyAlignment="true" applyBorder="true" applyFont="true" applyProtection="true" borderId="95" fillId="0" fontId="11" numFmtId="167" xfId="0">
      <alignment horizontal="general" indent="0" shrinkToFit="false" textRotation="0" vertical="center" wrapText="true"/>
      <protection hidden="true" locked="true"/>
    </xf>
    <xf applyAlignment="true" applyBorder="true" applyFont="true" applyProtection="true" borderId="35" fillId="0" fontId="11" numFmtId="167" xfId="0">
      <alignment horizontal="center" indent="0" shrinkToFit="false" textRotation="0" vertical="center" wrapText="true"/>
      <protection hidden="true" locked="true"/>
    </xf>
    <xf applyAlignment="true" applyBorder="true" applyFont="true" applyProtection="true" borderId="39" fillId="0" fontId="5" numFmtId="170" xfId="0">
      <alignment horizontal="general" indent="0" shrinkToFit="false" textRotation="0" vertical="center" wrapText="true"/>
      <protection hidden="true" locked="true"/>
    </xf>
    <xf applyAlignment="true" applyBorder="true" applyFont="true" applyProtection="false" borderId="78" fillId="0" fontId="43" numFmtId="164" xfId="20">
      <alignment horizontal="left" indent="0" shrinkToFit="false" textRotation="0" vertical="center" wrapText="true"/>
    </xf>
    <xf applyAlignment="true" applyBorder="true" applyFont="true" applyProtection="true" borderId="9" fillId="0" fontId="71" numFmtId="171" xfId="0">
      <alignment horizontal="general" indent="0" shrinkToFit="false" textRotation="0" vertical="center" wrapText="true"/>
      <protection hidden="true" locked="true"/>
    </xf>
    <xf applyAlignment="true" applyBorder="true" applyFont="true" applyProtection="false" borderId="149" fillId="0" fontId="43" numFmtId="164" xfId="20">
      <alignment horizontal="left" indent="0" shrinkToFit="false" textRotation="0" vertical="center" wrapText="true"/>
    </xf>
    <xf applyAlignment="true" applyBorder="true" applyFont="true" applyProtection="true" borderId="17" fillId="0" fontId="11" numFmtId="164" xfId="0">
      <alignment horizontal="center" indent="0" shrinkToFit="false" textRotation="0" vertical="center" wrapText="true"/>
      <protection hidden="true" locked="true"/>
    </xf>
    <xf applyAlignment="true" applyBorder="true" applyFont="true" applyProtection="true" borderId="17" fillId="0" fontId="5" numFmtId="170" xfId="0">
      <alignment horizontal="left" indent="0" shrinkToFit="false" textRotation="0" vertical="center" wrapText="true"/>
      <protection hidden="true" locked="true"/>
    </xf>
    <xf applyAlignment="true" applyBorder="true" applyFont="true" applyProtection="true" borderId="87" fillId="0" fontId="71" numFmtId="171" xfId="0">
      <alignment horizontal="general" indent="0" shrinkToFit="false" textRotation="0" vertical="center" wrapText="true"/>
      <protection hidden="true" locked="true"/>
    </xf>
    <xf applyAlignment="true" applyBorder="true" applyFont="true" applyProtection="false" borderId="3" fillId="2" fontId="36" numFmtId="171" xfId="0">
      <alignment horizontal="center" indent="0" shrinkToFit="false" textRotation="0" vertical="center" wrapText="false"/>
    </xf>
    <xf applyAlignment="true" applyBorder="true" applyFont="true" applyProtection="false" borderId="4" fillId="2" fontId="50" numFmtId="167" xfId="0">
      <alignment horizontal="center" indent="0" shrinkToFit="false" textRotation="0" vertical="center" wrapText="false"/>
    </xf>
    <xf applyAlignment="true" applyBorder="true" applyFont="true" applyProtection="false" borderId="3" fillId="2" fontId="50" numFmtId="167" xfId="0">
      <alignment horizontal="center" indent="0" shrinkToFit="false" textRotation="0" vertical="center" wrapText="false"/>
    </xf>
    <xf applyAlignment="true" applyBorder="true" applyFont="true" applyProtection="true" borderId="51" fillId="0" fontId="36" numFmtId="171" xfId="0">
      <alignment horizontal="left" indent="0" shrinkToFit="false" textRotation="0" vertical="center" wrapText="true"/>
      <protection hidden="true" locked="true"/>
    </xf>
    <xf applyAlignment="true" applyBorder="true" applyFont="true" applyProtection="true" borderId="8" fillId="0" fontId="69" numFmtId="167" xfId="0">
      <alignment horizontal="general" indent="0" shrinkToFit="false" textRotation="0" vertical="center" wrapText="true"/>
      <protection hidden="true" locked="true"/>
    </xf>
    <xf applyAlignment="true" applyBorder="true" applyFont="true" applyProtection="true" borderId="9" fillId="0" fontId="69" numFmtId="167" xfId="0">
      <alignment horizontal="center" indent="0" shrinkToFit="false" textRotation="0" vertical="center" wrapText="true"/>
      <protection hidden="true" locked="true"/>
    </xf>
    <xf applyAlignment="true" applyBorder="true" applyFont="true" applyProtection="true" borderId="0" fillId="2" fontId="72" numFmtId="167" xfId="0">
      <alignment horizontal="general" indent="0" shrinkToFit="false" textRotation="0" vertical="center" wrapText="false"/>
      <protection hidden="true" locked="true"/>
    </xf>
    <xf applyAlignment="true" applyBorder="true" applyFont="true" applyProtection="true" borderId="12" fillId="2" fontId="72" numFmtId="167" xfId="0">
      <alignment horizontal="general" indent="0" shrinkToFit="false" textRotation="0" vertical="center" wrapText="false"/>
      <protection hidden="true" locked="true"/>
    </xf>
    <xf applyAlignment="true" applyBorder="true" applyFont="true" applyProtection="true" borderId="94" fillId="0" fontId="18" numFmtId="164" xfId="0">
      <alignment horizontal="general" indent="0" shrinkToFit="false" textRotation="0" vertical="center" wrapText="false"/>
      <protection hidden="true" locked="true"/>
    </xf>
    <xf applyAlignment="true" applyBorder="true" applyFont="true" applyProtection="true" borderId="162" fillId="0" fontId="18" numFmtId="164" xfId="0">
      <alignment horizontal="general" indent="0" shrinkToFit="false" textRotation="0" vertical="center" wrapText="false"/>
      <protection hidden="true" locked="true"/>
    </xf>
    <xf applyAlignment="true" applyBorder="true" applyFont="true" applyProtection="true" borderId="95" fillId="0" fontId="11" numFmtId="170" xfId="0">
      <alignment horizontal="left" indent="0" shrinkToFit="false" textRotation="0" vertical="center" wrapText="true"/>
      <protection hidden="true" locked="true"/>
    </xf>
    <xf applyAlignment="true" applyBorder="true" applyFont="true" applyProtection="true" borderId="193" fillId="0" fontId="50" numFmtId="167" xfId="0">
      <alignment horizontal="center" indent="0" shrinkToFit="false" textRotation="0" vertical="top" wrapText="true"/>
      <protection hidden="true" locked="true"/>
    </xf>
    <xf applyAlignment="true" applyBorder="true" applyFont="true" applyProtection="true" borderId="100" fillId="0" fontId="18" numFmtId="164" xfId="0">
      <alignment horizontal="general" indent="0" shrinkToFit="false" textRotation="0" vertical="top" wrapText="false"/>
      <protection hidden="true" locked="true"/>
    </xf>
    <xf applyAlignment="true" applyBorder="true" applyFont="true" applyProtection="true" borderId="0" fillId="0" fontId="61" numFmtId="164" xfId="0">
      <alignment horizontal="right" indent="1" shrinkToFit="false" textRotation="0" vertical="center" wrapText="true"/>
      <protection hidden="true" locked="true"/>
    </xf>
    <xf applyAlignment="true" applyBorder="true" applyFont="true" applyProtection="true" borderId="39" fillId="0" fontId="11" numFmtId="164" xfId="21">
      <alignment horizontal="left" indent="0" shrinkToFit="false" textRotation="0" vertical="center" wrapText="true"/>
      <protection hidden="true" locked="true"/>
    </xf>
    <xf applyAlignment="true" applyBorder="true" applyFont="true" applyProtection="true" borderId="39" fillId="0" fontId="25" numFmtId="171" xfId="21">
      <alignment horizontal="left" indent="0" shrinkToFit="false" textRotation="0" vertical="center" wrapText="true"/>
      <protection hidden="true" locked="true"/>
    </xf>
    <xf applyAlignment="true" applyBorder="true" applyFont="true" applyProtection="true" borderId="48" fillId="0" fontId="18" numFmtId="164" xfId="0">
      <alignment horizontal="general" indent="0" shrinkToFit="false" textRotation="0" vertical="top" wrapText="false"/>
      <protection hidden="true" locked="true"/>
    </xf>
    <xf applyAlignment="true" applyBorder="true" applyFont="true" applyProtection="true" borderId="50" fillId="0" fontId="61" numFmtId="164" xfId="0">
      <alignment horizontal="right" indent="1" shrinkToFit="false" textRotation="0" vertical="center" wrapText="true"/>
      <protection hidden="true" locked="true"/>
    </xf>
    <xf applyAlignment="true" applyBorder="true" applyFont="true" applyProtection="true" borderId="194" fillId="2" fontId="10" numFmtId="164" xfId="0">
      <alignment horizontal="center" indent="0" shrinkToFit="false" textRotation="0" vertical="center" wrapText="false"/>
      <protection hidden="true" locked="true"/>
    </xf>
    <xf applyAlignment="true" applyBorder="true" applyFont="true" applyProtection="true" borderId="81" fillId="0" fontId="18" numFmtId="164" xfId="0">
      <alignment horizontal="general" indent="0" shrinkToFit="false" textRotation="0" vertical="center" wrapText="false"/>
      <protection hidden="true" locked="true"/>
    </xf>
    <xf applyAlignment="true" applyBorder="true" applyFont="true" applyProtection="true" borderId="36" fillId="0" fontId="18" numFmtId="164" xfId="0">
      <alignment horizontal="general" indent="0" shrinkToFit="false" textRotation="0" vertical="center" wrapText="false"/>
      <protection hidden="true" locked="true"/>
    </xf>
    <xf applyAlignment="true" applyBorder="true" applyFont="true" applyProtection="true" borderId="0" fillId="0" fontId="11" numFmtId="170" xfId="0">
      <alignment horizontal="left" indent="0" shrinkToFit="false" textRotation="0" vertical="center" wrapText="true"/>
      <protection hidden="true" locked="true"/>
    </xf>
    <xf applyAlignment="true" applyBorder="true" applyFont="true" applyProtection="true" borderId="0" fillId="0" fontId="11" numFmtId="167" xfId="0">
      <alignment horizontal="center" indent="0" shrinkToFit="false" textRotation="0" vertical="top" wrapText="true"/>
      <protection hidden="true" locked="true"/>
    </xf>
    <xf applyAlignment="true" applyBorder="true" applyFont="true" applyProtection="true" borderId="10" fillId="0" fontId="18" numFmtId="164" xfId="0">
      <alignment horizontal="general" indent="0" shrinkToFit="false" textRotation="0" vertical="top" wrapText="false"/>
      <protection hidden="true" locked="true"/>
    </xf>
    <xf applyAlignment="true" applyBorder="true" applyFont="true" applyProtection="true" borderId="0" fillId="0" fontId="14" numFmtId="164" xfId="0">
      <alignment horizontal="left" indent="0" shrinkToFit="false" textRotation="0" vertical="center" wrapText="true"/>
      <protection hidden="true" locked="true"/>
    </xf>
    <xf applyAlignment="true" applyBorder="true" applyFont="true" applyProtection="true" borderId="15" fillId="0" fontId="18" numFmtId="164" xfId="0">
      <alignment horizontal="general" indent="0" shrinkToFit="false" textRotation="0" vertical="top" wrapText="false"/>
      <protection hidden="true" locked="true"/>
    </xf>
    <xf applyAlignment="true" applyBorder="true" applyFont="true" applyProtection="false" borderId="18" fillId="6" fontId="73" numFmtId="168" xfId="0">
      <alignment horizontal="general" indent="0" shrinkToFit="false" textRotation="0" vertical="center" wrapText="false"/>
    </xf>
    <xf applyAlignment="true" applyBorder="true" applyFont="true" applyProtection="false" borderId="3" fillId="7" fontId="59" numFmtId="169" xfId="0">
      <alignment horizontal="center" indent="0" shrinkToFit="false" textRotation="0" vertical="center" wrapText="false"/>
    </xf>
    <xf applyAlignment="true" applyBorder="true" applyFont="true" applyProtection="false" borderId="3" fillId="7" fontId="25" numFmtId="171" xfId="0">
      <alignment horizontal="general" indent="0" shrinkToFit="false" textRotation="0" vertical="center" wrapText="false"/>
    </xf>
    <xf applyAlignment="true" applyBorder="true" applyFont="true" applyProtection="false" borderId="3" fillId="7" fontId="50" numFmtId="167" xfId="0">
      <alignment horizontal="center" indent="0" shrinkToFit="false" textRotation="0" vertical="center" wrapText="false"/>
    </xf>
    <xf applyAlignment="true" applyBorder="true" applyFont="true" applyProtection="false" borderId="195" fillId="7" fontId="50" numFmtId="167" xfId="0">
      <alignment horizontal="center" indent="0" shrinkToFit="false" textRotation="0" vertical="center" wrapText="false"/>
    </xf>
    <xf applyAlignment="true" applyBorder="false" applyFont="true" applyProtection="false" borderId="0" fillId="4" fontId="66" numFmtId="164" xfId="0">
      <alignment horizontal="general" indent="0" shrinkToFit="false" textRotation="0" vertical="center" wrapText="false"/>
    </xf>
    <xf applyAlignment="true" applyBorder="false" applyFont="true" applyProtection="false" borderId="0" fillId="0" fontId="66" numFmtId="164" xfId="0">
      <alignment horizontal="general" indent="0" shrinkToFit="false" textRotation="0" vertical="center" wrapText="false"/>
    </xf>
    <xf applyAlignment="false" applyBorder="true" applyFont="true" applyProtection="true" borderId="196" fillId="0" fontId="12" numFmtId="164" xfId="0">
      <protection hidden="true" locked="true"/>
    </xf>
    <xf applyAlignment="false" applyBorder="true" applyFont="true" applyProtection="true" borderId="197" fillId="0" fontId="12" numFmtId="164" xfId="0">
      <protection hidden="true" locked="true"/>
    </xf>
    <xf applyAlignment="true" applyBorder="true" applyFont="true" applyProtection="true" borderId="197" fillId="0" fontId="12" numFmtId="164" xfId="0">
      <alignment horizontal="center" indent="0" shrinkToFit="false" textRotation="0" vertical="bottom" wrapText="false"/>
      <protection hidden="true" locked="true"/>
    </xf>
    <xf applyAlignment="true" applyBorder="true" applyFont="true" applyProtection="true" borderId="197" fillId="0" fontId="12" numFmtId="164" xfId="0">
      <alignment horizontal="general" indent="0" shrinkToFit="false" textRotation="0" vertical="center" wrapText="false"/>
      <protection hidden="true" locked="true"/>
    </xf>
    <xf applyAlignment="true" applyBorder="true" applyFont="true" applyProtection="true" borderId="198" fillId="0" fontId="13" numFmtId="164" xfId="0">
      <alignment horizontal="general" indent="0" shrinkToFit="false" textRotation="0" vertical="center" wrapText="true"/>
      <protection hidden="true" locked="true"/>
    </xf>
    <xf applyAlignment="true" applyBorder="true" applyFont="true" applyProtection="true" borderId="199" fillId="0" fontId="25" numFmtId="171" xfId="0">
      <alignment horizontal="general" indent="0" shrinkToFit="false" textRotation="0" vertical="center" wrapText="true"/>
      <protection hidden="true" locked="true"/>
    </xf>
    <xf applyAlignment="true" applyBorder="true" applyFont="true" applyProtection="true" borderId="200" fillId="0" fontId="12" numFmtId="167" xfId="0">
      <alignment horizontal="general" indent="0" shrinkToFit="false" textRotation="0" vertical="center" wrapText="true"/>
      <protection hidden="true" locked="true"/>
    </xf>
    <xf applyAlignment="true" applyBorder="true" applyFont="true" applyProtection="true" borderId="201" fillId="0" fontId="12" numFmtId="167" xfId="0">
      <alignment horizontal="center" indent="0" shrinkToFit="false" textRotation="0" vertical="center" wrapText="true"/>
      <protection hidden="true" locked="true"/>
    </xf>
    <xf applyAlignment="true" applyBorder="true" applyFont="true" applyProtection="true" borderId="202" fillId="7" fontId="59" numFmtId="164" xfId="0">
      <alignment horizontal="general" indent="0" shrinkToFit="false" textRotation="0" vertical="center" wrapText="false"/>
      <protection hidden="true" locked="true"/>
    </xf>
    <xf applyAlignment="true" applyBorder="true" applyFont="true" applyProtection="true" borderId="203" fillId="7" fontId="59" numFmtId="164" xfId="0">
      <alignment horizontal="center" indent="0" shrinkToFit="false" textRotation="0" vertical="center" wrapText="false"/>
      <protection hidden="true" locked="true"/>
    </xf>
    <xf applyAlignment="true" applyBorder="true" applyFont="true" applyProtection="true" borderId="204" fillId="7" fontId="25" numFmtId="171" xfId="0">
      <alignment horizontal="general" indent="0" shrinkToFit="false" textRotation="0" vertical="center" wrapText="false"/>
      <protection hidden="true" locked="true"/>
    </xf>
    <xf applyAlignment="true" applyBorder="true" applyFont="true" applyProtection="true" borderId="204" fillId="7" fontId="74" numFmtId="167" xfId="0">
      <alignment horizontal="general" indent="0" shrinkToFit="false" textRotation="0" vertical="center" wrapText="false"/>
      <protection hidden="true" locked="true"/>
    </xf>
    <xf applyAlignment="true" applyBorder="true" applyFont="true" applyProtection="true" borderId="201" fillId="7" fontId="74" numFmtId="167" xfId="0">
      <alignment horizontal="center" indent="0" shrinkToFit="false" textRotation="0" vertical="center" wrapText="false"/>
      <protection hidden="true" locked="true"/>
    </xf>
    <xf applyAlignment="true" applyBorder="true" applyFont="true" applyProtection="true" borderId="205" fillId="8" fontId="11" numFmtId="164" xfId="0">
      <alignment horizontal="left" indent="0" shrinkToFit="false" textRotation="0" vertical="top" wrapText="true"/>
      <protection hidden="true" locked="true"/>
    </xf>
    <xf applyAlignment="true" applyBorder="true" applyFont="true" applyProtection="true" borderId="206" fillId="8" fontId="25" numFmtId="171" xfId="0">
      <alignment horizontal="general" indent="0" shrinkToFit="false" textRotation="0" vertical="top" wrapText="true"/>
      <protection hidden="true" locked="true"/>
    </xf>
    <xf applyAlignment="true" applyBorder="true" applyFont="true" applyProtection="true" borderId="206" fillId="8" fontId="48" numFmtId="167" xfId="0">
      <alignment horizontal="general" indent="0" shrinkToFit="false" textRotation="0" vertical="top" wrapText="true"/>
      <protection hidden="true" locked="true"/>
    </xf>
    <xf applyAlignment="true" applyBorder="true" applyFont="true" applyProtection="true" borderId="201" fillId="8" fontId="48" numFmtId="167" xfId="0">
      <alignment horizontal="center" indent="0" shrinkToFit="false" textRotation="0" vertical="top" wrapText="true"/>
      <protection hidden="true" locked="true"/>
    </xf>
    <xf applyAlignment="false" applyBorder="false" applyFont="false" applyProtection="false" borderId="0" fillId="0" fontId="0" numFmtId="164" xfId="0"/>
    <xf applyAlignment="true" applyBorder="true" applyFont="true" applyProtection="true" borderId="205" fillId="7" fontId="75" numFmtId="164" xfId="0">
      <alignment horizontal="general" indent="0" shrinkToFit="false" textRotation="0" vertical="center" wrapText="false"/>
      <protection hidden="true" locked="true"/>
    </xf>
    <xf applyAlignment="true" applyBorder="true" applyFont="true" applyProtection="true" borderId="207" fillId="7" fontId="75" numFmtId="164" xfId="0">
      <alignment horizontal="center" indent="0" shrinkToFit="false" textRotation="0" vertical="center" wrapText="false"/>
      <protection hidden="true" locked="true"/>
    </xf>
    <xf applyAlignment="true" applyBorder="true" applyFont="true" applyProtection="true" borderId="208" fillId="7" fontId="25" numFmtId="171" xfId="0">
      <alignment horizontal="general" indent="0" shrinkToFit="false" textRotation="0" vertical="center" wrapText="false"/>
      <protection hidden="true" locked="true"/>
    </xf>
    <xf applyAlignment="true" applyBorder="true" applyFont="true" applyProtection="true" borderId="208" fillId="7" fontId="77" numFmtId="167" xfId="0">
      <alignment horizontal="general" indent="0" shrinkToFit="false" textRotation="0" vertical="center" wrapText="false"/>
      <protection hidden="true" locked="true"/>
    </xf>
    <xf applyAlignment="true" applyBorder="true" applyFont="true" applyProtection="true" borderId="201" fillId="7" fontId="77" numFmtId="167" xfId="0">
      <alignment horizontal="center" indent="0" shrinkToFit="false" textRotation="0" vertical="center" wrapText="false"/>
      <protection hidden="true" locked="true"/>
    </xf>
    <xf applyAlignment="false" applyBorder="true" applyFont="true" applyProtection="true" borderId="209" fillId="5" fontId="14" numFmtId="164" xfId="0">
      <protection hidden="true" locked="true"/>
    </xf>
    <xf applyAlignment="true" applyBorder="true" applyFont="true" applyProtection="true" borderId="210" fillId="5" fontId="14" numFmtId="164" xfId="0">
      <alignment horizontal="right" indent="0" shrinkToFit="false" textRotation="0" vertical="bottom" wrapText="true"/>
      <protection hidden="true" locked="true"/>
    </xf>
    <xf applyAlignment="true" applyBorder="true" applyFont="true" applyProtection="true" borderId="211" fillId="5" fontId="40" numFmtId="164" xfId="0">
      <alignment horizontal="left" indent="0" shrinkToFit="false" textRotation="0" vertical="center" wrapText="true"/>
      <protection hidden="true" locked="true"/>
    </xf>
    <xf applyAlignment="true" applyBorder="true" applyFont="true" applyProtection="true" borderId="212" fillId="0" fontId="25" numFmtId="171" xfId="0">
      <alignment horizontal="general" indent="0" shrinkToFit="false" textRotation="0" vertical="center" wrapText="true"/>
      <protection hidden="true" locked="true"/>
    </xf>
    <xf applyAlignment="true" applyBorder="true" applyFont="true" applyProtection="true" borderId="213" fillId="5" fontId="12" numFmtId="167" xfId="21">
      <alignment horizontal="center" indent="0" shrinkToFit="false" textRotation="0" vertical="center" wrapText="true"/>
      <protection hidden="true" locked="true"/>
    </xf>
    <xf applyAlignment="false" applyBorder="false" applyFont="true" applyProtection="false" borderId="0" fillId="5" fontId="79" numFmtId="164" xfId="0"/>
    <xf applyAlignment="false" applyBorder="false" applyFont="false" applyProtection="false" borderId="0" fillId="5" fontId="0" numFmtId="164" xfId="0"/>
    <xf applyAlignment="false" applyBorder="true" applyFont="true" applyProtection="true" borderId="209" fillId="0" fontId="65" numFmtId="164" xfId="0">
      <protection hidden="true" locked="true"/>
    </xf>
    <xf applyAlignment="true" applyBorder="true" applyFont="true" applyProtection="true" borderId="210" fillId="0" fontId="14" numFmtId="164" xfId="0">
      <alignment horizontal="right" indent="0" shrinkToFit="false" textRotation="0" vertical="bottom" wrapText="true"/>
      <protection hidden="true" locked="true"/>
    </xf>
    <xf applyAlignment="true" applyBorder="true" applyFont="true" applyProtection="true" borderId="211" fillId="0" fontId="40" numFmtId="164" xfId="0">
      <alignment horizontal="left" indent="0" shrinkToFit="false" textRotation="0" vertical="center" wrapText="true"/>
      <protection hidden="true" locked="true"/>
    </xf>
    <xf applyAlignment="true" applyBorder="true" applyFont="true" applyProtection="true" borderId="213" fillId="0" fontId="12" numFmtId="167" xfId="21">
      <alignment horizontal="center" indent="0" shrinkToFit="false" textRotation="0" vertical="center" wrapText="true"/>
      <protection hidden="true" locked="true"/>
    </xf>
    <xf applyAlignment="true" applyBorder="true" applyFont="true" applyProtection="true" borderId="0" fillId="7" fontId="25" numFmtId="171" xfId="0">
      <alignment horizontal="general" indent="0" shrinkToFit="false" textRotation="0" vertical="center" wrapText="false"/>
      <protection hidden="true" locked="true"/>
    </xf>
    <xf applyAlignment="true" applyBorder="true" applyFont="true" applyProtection="true" borderId="213" fillId="7" fontId="77" numFmtId="167" xfId="0">
      <alignment horizontal="general" indent="0" shrinkToFit="false" textRotation="0" vertical="center" wrapText="false"/>
      <protection hidden="true" locked="true"/>
    </xf>
    <xf applyAlignment="true" applyBorder="true" applyFont="true" applyProtection="true" borderId="205" fillId="7" fontId="59" numFmtId="164" xfId="0">
      <alignment horizontal="general" indent="0" shrinkToFit="false" textRotation="0" vertical="center" wrapText="false"/>
      <protection hidden="true" locked="true"/>
    </xf>
    <xf applyAlignment="true" applyBorder="true" applyFont="true" applyProtection="true" borderId="206" fillId="7" fontId="59" numFmtId="164" xfId="0">
      <alignment horizontal="center" indent="0" shrinkToFit="false" textRotation="0" vertical="center" wrapText="false"/>
      <protection hidden="true" locked="true"/>
    </xf>
    <xf applyAlignment="true" applyBorder="true" applyFont="true" applyProtection="true" borderId="211" fillId="0" fontId="5" numFmtId="164" xfId="0">
      <alignment horizontal="left" indent="0" shrinkToFit="false" textRotation="0" vertical="center" wrapText="true"/>
      <protection hidden="true" locked="true"/>
    </xf>
    <xf applyAlignment="true" applyBorder="true" applyFont="true" applyProtection="true" borderId="214" fillId="0" fontId="12" numFmtId="167" xfId="21">
      <alignment horizontal="center" indent="0" shrinkToFit="false" textRotation="0" vertical="center" wrapText="true"/>
      <protection hidden="true" locked="true"/>
    </xf>
    <xf applyAlignment="true" applyBorder="true" applyFont="true" applyProtection="true" borderId="214" fillId="0" fontId="51" numFmtId="167" xfId="21">
      <alignment horizontal="center" indent="0" shrinkToFit="false" textRotation="0" vertical="center" wrapText="true"/>
      <protection hidden="true" locked="true"/>
    </xf>
    <xf applyAlignment="false" applyBorder="true" applyFont="true" applyProtection="true" borderId="215" fillId="5" fontId="65" numFmtId="164" xfId="0">
      <protection hidden="true" locked="true"/>
    </xf>
    <xf applyAlignment="true" applyBorder="true" applyFont="true" applyProtection="true" borderId="216" fillId="5" fontId="14" numFmtId="164" xfId="0">
      <alignment horizontal="right" indent="0" shrinkToFit="false" textRotation="0" vertical="bottom" wrapText="true"/>
      <protection hidden="true" locked="true"/>
    </xf>
    <xf applyAlignment="true" applyBorder="true" applyFont="true" applyProtection="true" borderId="217" fillId="0" fontId="5" numFmtId="164" xfId="0">
      <alignment horizontal="center" indent="0" shrinkToFit="false" textRotation="0" vertical="center" wrapText="true"/>
      <protection hidden="true" locked="true"/>
    </xf>
    <xf applyAlignment="false" applyBorder="true" applyFont="true" applyProtection="true" borderId="218" fillId="5" fontId="65" numFmtId="164" xfId="0">
      <protection hidden="true" locked="true"/>
    </xf>
    <xf applyAlignment="true" applyBorder="true" applyFont="true" applyProtection="true" borderId="219" fillId="5" fontId="14" numFmtId="164" xfId="0">
      <alignment horizontal="right" indent="0" shrinkToFit="false" textRotation="0" vertical="bottom" wrapText="true"/>
      <protection hidden="true" locked="true"/>
    </xf>
    <xf applyAlignment="false" applyBorder="true" applyFont="true" applyProtection="true" borderId="220" fillId="5" fontId="65" numFmtId="164" xfId="0">
      <protection hidden="true" locked="true"/>
    </xf>
    <xf applyAlignment="true" applyBorder="true" applyFont="true" applyProtection="true" borderId="221" fillId="5" fontId="14" numFmtId="164" xfId="0">
      <alignment horizontal="right" indent="0" shrinkToFit="false" textRotation="0" vertical="bottom" wrapText="true"/>
      <protection hidden="true" locked="true"/>
    </xf>
    <xf applyAlignment="true" applyBorder="true" applyFont="true" applyProtection="true" borderId="222" fillId="0" fontId="5" numFmtId="164" xfId="0">
      <alignment horizontal="center" indent="0" shrinkToFit="false" textRotation="0" vertical="center" wrapText="true"/>
      <protection hidden="true" locked="true"/>
    </xf>
    <xf applyAlignment="true" applyBorder="true" applyFont="true" applyProtection="true" borderId="223" fillId="0" fontId="40" numFmtId="164" xfId="0">
      <alignment horizontal="left" indent="0" shrinkToFit="false" textRotation="0" vertical="center" wrapText="true"/>
      <protection hidden="true" locked="true"/>
    </xf>
    <xf applyAlignment="true" applyBorder="true" applyFont="true" applyProtection="true" borderId="224" fillId="0" fontId="12" numFmtId="167" xfId="21">
      <alignment horizontal="center" indent="0" shrinkToFit="false" textRotation="0" vertical="center" wrapText="true"/>
      <protection hidden="true" locked="true"/>
    </xf>
    <xf applyAlignment="false" applyBorder="true" applyFont="true" applyProtection="true" borderId="225" fillId="5" fontId="65" numFmtId="164" xfId="0">
      <protection hidden="true" locked="true"/>
    </xf>
    <xf applyAlignment="true" applyBorder="true" applyFont="true" applyProtection="true" borderId="226" fillId="5" fontId="14" numFmtId="164" xfId="0">
      <alignment horizontal="right" indent="0" shrinkToFit="false" textRotation="0" vertical="bottom" wrapText="true"/>
      <protection hidden="true" locked="true"/>
    </xf>
    <xf applyAlignment="false" applyBorder="true" applyFont="true" applyProtection="true" borderId="220" fillId="0" fontId="65" numFmtId="164" xfId="0">
      <protection hidden="true" locked="true"/>
    </xf>
    <xf applyAlignment="true" applyBorder="true" applyFont="true" applyProtection="true" borderId="221" fillId="0" fontId="14" numFmtId="164" xfId="0">
      <alignment horizontal="right" indent="0" shrinkToFit="false" textRotation="0" vertical="bottom" wrapText="true"/>
      <protection hidden="true" locked="true"/>
    </xf>
    <xf applyAlignment="true" applyBorder="true" applyFont="true" applyProtection="true" borderId="206" fillId="0" fontId="5" numFmtId="164" xfId="0">
      <alignment horizontal="left" indent="0" shrinkToFit="false" textRotation="0" vertical="center" wrapText="true"/>
      <protection hidden="true" locked="true"/>
    </xf>
    <xf applyAlignment="false" applyBorder="true" applyFont="true" applyProtection="true" borderId="212" fillId="0" fontId="65" numFmtId="164" xfId="0">
      <protection hidden="true" locked="true"/>
    </xf>
    <xf applyAlignment="true" applyBorder="true" applyFont="true" applyProtection="true" borderId="227" fillId="0" fontId="14" numFmtId="164" xfId="0">
      <alignment horizontal="right" indent="0" shrinkToFit="false" textRotation="0" vertical="bottom" wrapText="true"/>
      <protection hidden="true" locked="true"/>
    </xf>
    <xf applyAlignment="true" applyBorder="true" applyFont="true" applyProtection="true" borderId="212" fillId="0" fontId="36" numFmtId="171" xfId="0">
      <alignment horizontal="general" indent="0" shrinkToFit="false" textRotation="0" vertical="center" wrapText="true"/>
      <protection hidden="true" locked="true"/>
    </xf>
    <xf applyAlignment="true" applyBorder="true" applyFont="true" applyProtection="true" borderId="228" fillId="7" fontId="59" numFmtId="164" xfId="0">
      <alignment horizontal="general" indent="0" shrinkToFit="false" textRotation="0" vertical="center" wrapText="false"/>
      <protection hidden="true" locked="true"/>
    </xf>
    <xf applyAlignment="true" applyBorder="true" applyFont="true" applyProtection="true" borderId="229" fillId="7" fontId="59" numFmtId="164" xfId="0">
      <alignment horizontal="center" indent="0" shrinkToFit="false" textRotation="0" vertical="center" wrapText="false"/>
      <protection hidden="true" locked="true"/>
    </xf>
    <xf applyAlignment="true" applyBorder="true" applyFont="true" applyProtection="true" borderId="213" fillId="7" fontId="74" numFmtId="167" xfId="0">
      <alignment horizontal="general" indent="0" shrinkToFit="false" textRotation="0" vertical="center" wrapText="false"/>
      <protection hidden="true" locked="true"/>
    </xf>
    <xf applyAlignment="true" applyBorder="true" applyFont="true" applyProtection="true" borderId="230" fillId="0" fontId="14" numFmtId="164" xfId="0">
      <alignment horizontal="right" indent="0" shrinkToFit="false" textRotation="0" vertical="bottom" wrapText="true"/>
      <protection hidden="true" locked="true"/>
    </xf>
    <xf applyAlignment="true" applyBorder="true" applyFont="true" applyProtection="true" borderId="211" fillId="0" fontId="11" numFmtId="164" xfId="0">
      <alignment horizontal="left" indent="0" shrinkToFit="false" textRotation="0" vertical="center" wrapText="true"/>
      <protection hidden="true" locked="true"/>
    </xf>
    <xf applyAlignment="true" applyBorder="true" applyFont="true" applyProtection="true" borderId="213" fillId="0" fontId="51" numFmtId="167" xfId="21">
      <alignment horizontal="center" indent="0" shrinkToFit="false" textRotation="0" vertical="center" wrapText="true"/>
      <protection hidden="true" locked="true"/>
    </xf>
    <xf applyAlignment="true" applyBorder="true" applyFont="true" applyProtection="true" borderId="231" fillId="0" fontId="14" numFmtId="164" xfId="0">
      <alignment horizontal="right" indent="0" shrinkToFit="false" textRotation="0" vertical="bottom" wrapText="true"/>
      <protection hidden="true" locked="true"/>
    </xf>
    <xf applyAlignment="true" applyBorder="true" applyFont="true" applyProtection="true" borderId="232" fillId="0" fontId="14" numFmtId="164" xfId="0">
      <alignment horizontal="right" indent="0" shrinkToFit="false" textRotation="0" vertical="bottom" wrapText="true"/>
      <protection hidden="true" locked="true"/>
    </xf>
    <xf applyAlignment="true" applyBorder="true" applyFont="true" applyProtection="true" borderId="233" fillId="0" fontId="14" numFmtId="164" xfId="0">
      <alignment horizontal="right" indent="0" shrinkToFit="false" textRotation="0" vertical="bottom" wrapText="true"/>
      <protection hidden="true" locked="true"/>
    </xf>
    <xf applyAlignment="true" applyBorder="true" applyFont="true" applyProtection="true" borderId="205" fillId="0" fontId="59" numFmtId="164" xfId="0">
      <alignment horizontal="general" indent="0" shrinkToFit="false" textRotation="0" vertical="center" wrapText="false"/>
      <protection hidden="true" locked="true"/>
    </xf>
    <xf applyAlignment="true" applyBorder="true" applyFont="true" applyProtection="true" borderId="211" fillId="0" fontId="33" numFmtId="164" xfId="0">
      <alignment horizontal="left" indent="0" shrinkToFit="false" textRotation="0" vertical="center" wrapText="true"/>
      <protection hidden="true" locked="true"/>
    </xf>
    <xf applyAlignment="true" applyBorder="true" applyFont="true" applyProtection="true" borderId="212" fillId="0" fontId="25" numFmtId="171" xfId="0">
      <alignment horizontal="general" indent="0" shrinkToFit="false" textRotation="0" vertical="center" wrapText="false"/>
      <protection hidden="true" locked="true"/>
    </xf>
    <xf applyAlignment="false" applyBorder="true" applyFont="true" applyProtection="true" borderId="209" fillId="5" fontId="65" numFmtId="164" xfId="0">
      <protection hidden="true" locked="true"/>
    </xf>
    <xf applyAlignment="true" applyBorder="true" applyFont="true" applyProtection="true" borderId="211" fillId="0" fontId="5" numFmtId="164" xfId="0">
      <alignment horizontal="left" indent="0" shrinkToFit="false" textRotation="0" vertical="top" wrapText="true"/>
      <protection hidden="true" locked="true"/>
    </xf>
    <xf applyAlignment="true" applyBorder="true" applyFont="true" applyProtection="true" borderId="212" fillId="0" fontId="25" numFmtId="171" xfId="0">
      <alignment horizontal="general" indent="0" shrinkToFit="false" textRotation="0" vertical="top" wrapText="true"/>
      <protection hidden="true" locked="true"/>
    </xf>
    <xf applyAlignment="true" applyBorder="true" applyFont="true" applyProtection="true" borderId="211" fillId="0" fontId="40" numFmtId="164" xfId="0">
      <alignment horizontal="left" indent="0" shrinkToFit="false" textRotation="0" vertical="top" wrapText="true"/>
      <protection hidden="true" locked="true"/>
    </xf>
    <xf applyAlignment="false" applyBorder="true" applyFont="true" applyProtection="true" borderId="234" fillId="0" fontId="65" numFmtId="164" xfId="0">
      <protection hidden="true" locked="true"/>
    </xf>
    <xf applyAlignment="true" applyBorder="true" applyFont="true" applyProtection="true" borderId="235" fillId="0" fontId="14" numFmtId="164" xfId="0">
      <alignment horizontal="right" indent="0" shrinkToFit="false" textRotation="0" vertical="bottom" wrapText="true"/>
      <protection hidden="true" locked="true"/>
    </xf>
    <xf applyAlignment="true" applyBorder="true" applyFont="true" applyProtection="true" borderId="236" fillId="0" fontId="5" numFmtId="164" xfId="0">
      <alignment horizontal="left" indent="0" shrinkToFit="false" textRotation="0" vertical="top" wrapText="true"/>
      <protection hidden="true" locked="true"/>
    </xf>
    <xf applyAlignment="true" applyBorder="true" applyFont="true" applyProtection="true" borderId="214" fillId="7" fontId="74" numFmtId="167" xfId="0">
      <alignment horizontal="general" indent="0" shrinkToFit="false" textRotation="0" vertical="center" wrapText="false"/>
      <protection hidden="true" locked="true"/>
    </xf>
    <xf applyAlignment="true" applyBorder="true" applyFont="true" applyProtection="true" borderId="213" fillId="0" fontId="25" numFmtId="171" xfId="0">
      <alignment horizontal="general" indent="0" shrinkToFit="false" textRotation="0" vertical="center" wrapText="true"/>
      <protection hidden="true" locked="true"/>
    </xf>
    <xf applyAlignment="false" applyBorder="true" applyFont="true" applyProtection="false" borderId="0" fillId="4" fontId="0" numFmtId="164" xfId="0"/>
    <xf applyAlignment="true" applyBorder="true" applyFont="true" applyProtection="false" borderId="0" fillId="4" fontId="0" numFmtId="164" xfId="0">
      <alignment horizontal="center" indent="0" shrinkToFit="false" textRotation="0" vertical="bottom" wrapText="false"/>
    </xf>
    <xf applyAlignment="true" applyBorder="true" applyFont="true" applyProtection="false" borderId="0" fillId="4" fontId="0" numFmtId="164" xfId="0">
      <alignment horizontal="general" indent="0" shrinkToFit="false" textRotation="0" vertical="center" wrapText="false"/>
    </xf>
    <xf applyAlignment="true" applyBorder="true" applyFont="true" applyProtection="false" borderId="0" fillId="4" fontId="25" numFmtId="171" xfId="0">
      <alignment horizontal="general" indent="0" shrinkToFit="false" textRotation="0" vertical="center" wrapText="false"/>
    </xf>
    <xf applyAlignment="false" applyBorder="true" applyFont="true" applyProtection="false" borderId="0" fillId="4" fontId="0" numFmtId="167" xfId="0"/>
    <xf applyAlignment="true" applyBorder="false" applyFont="true" applyProtection="false" borderId="0" fillId="4" fontId="12" numFmtId="164" xfId="0">
      <alignment horizontal="general" indent="0" shrinkToFit="false" textRotation="0" vertical="center" wrapText="false"/>
    </xf>
    <xf applyAlignment="true" applyBorder="false" applyFont="true" applyProtection="false" borderId="0" fillId="4" fontId="25" numFmtId="171" xfId="0">
      <alignment horizontal="general" indent="0" shrinkToFit="false" textRotation="0" vertical="bottom" wrapText="false"/>
    </xf>
    <xf applyAlignment="false" applyBorder="false" applyFont="true" applyProtection="false" borderId="0" fillId="4" fontId="0" numFmtId="167" xfId="0"/>
    <xf applyAlignment="true" applyBorder="true" applyFont="true" applyProtection="false" borderId="19" fillId="2" fontId="36" numFmtId="171" xfId="0">
      <alignment horizontal="center" indent="0" shrinkToFit="false" textRotation="0" vertical="center" wrapText="false"/>
    </xf>
    <xf applyAlignment="true" applyBorder="true" applyFont="true" applyProtection="false" borderId="237" fillId="2" fontId="11" numFmtId="167" xfId="0">
      <alignment horizontal="center" indent="0" shrinkToFit="false" textRotation="0" vertical="center" wrapText="false"/>
    </xf>
    <xf applyAlignment="false" applyBorder="true" applyFont="true" applyProtection="true" borderId="238" fillId="0" fontId="12" numFmtId="164" xfId="0">
      <protection hidden="true" locked="true"/>
    </xf>
    <xf applyAlignment="false" applyBorder="true" applyFont="true" applyProtection="true" borderId="239" fillId="0" fontId="12" numFmtId="164" xfId="0">
      <protection hidden="true" locked="true"/>
    </xf>
    <xf applyAlignment="false" applyBorder="true" applyFont="true" applyProtection="true" borderId="240" fillId="0" fontId="12" numFmtId="164" xfId="0">
      <protection hidden="true" locked="true"/>
    </xf>
    <xf applyAlignment="true" applyBorder="true" applyFont="true" applyProtection="true" borderId="241" fillId="0" fontId="12" numFmtId="164" xfId="0">
      <alignment horizontal="center" indent="0" shrinkToFit="false" textRotation="0" vertical="bottom" wrapText="false"/>
      <protection hidden="true" locked="true"/>
    </xf>
    <xf applyAlignment="true" applyBorder="true" applyFont="true" applyProtection="true" borderId="241" fillId="0" fontId="13" numFmtId="164" xfId="0">
      <alignment horizontal="left" indent="0" shrinkToFit="false" textRotation="0" vertical="center" wrapText="true"/>
      <protection hidden="true" locked="true"/>
    </xf>
    <xf applyAlignment="true" applyBorder="true" applyFont="true" applyProtection="true" borderId="242" fillId="0" fontId="36" numFmtId="171" xfId="0">
      <alignment horizontal="left" indent="0" shrinkToFit="false" textRotation="0" vertical="center" wrapText="true"/>
      <protection hidden="true" locked="true"/>
    </xf>
    <xf applyAlignment="true" applyBorder="true" applyFont="true" applyProtection="true" borderId="243" fillId="0" fontId="14" numFmtId="167" xfId="0">
      <alignment horizontal="general" indent="0" shrinkToFit="false" textRotation="0" vertical="center" wrapText="true"/>
      <protection hidden="true" locked="true"/>
    </xf>
    <xf applyAlignment="true" applyBorder="true" applyFont="true" applyProtection="true" borderId="87" fillId="0" fontId="14" numFmtId="167" xfId="0">
      <alignment horizontal="center" indent="0" shrinkToFit="false" textRotation="0" vertical="center" wrapText="true"/>
      <protection hidden="true" locked="true"/>
    </xf>
    <xf applyAlignment="true" applyBorder="true" applyFont="true" applyProtection="true" borderId="18" fillId="2" fontId="10" numFmtId="164" xfId="0">
      <alignment horizontal="general" indent="0" shrinkToFit="false" textRotation="0" vertical="center" wrapText="false"/>
      <protection hidden="true" locked="true"/>
    </xf>
    <xf applyAlignment="true" applyBorder="true" applyFont="true" applyProtection="true" borderId="19" fillId="2" fontId="15" numFmtId="164" xfId="0">
      <alignment horizontal="general" indent="0" shrinkToFit="false" textRotation="0" vertical="center" wrapText="false"/>
      <protection hidden="true" locked="true"/>
    </xf>
    <xf applyAlignment="true" applyBorder="true" applyFont="true" applyProtection="true" borderId="47" fillId="2" fontId="36" numFmtId="171" xfId="0">
      <alignment horizontal="center" indent="0" shrinkToFit="false" textRotation="0" vertical="center" wrapText="false"/>
      <protection hidden="true" locked="true"/>
    </xf>
    <xf applyAlignment="true" applyBorder="true" applyFont="true" applyProtection="true" borderId="47" fillId="2" fontId="17" numFmtId="167" xfId="0">
      <alignment horizontal="general" indent="0" shrinkToFit="false" textRotation="0" vertical="center" wrapText="false"/>
      <protection hidden="true" locked="true"/>
    </xf>
    <xf applyAlignment="true" applyBorder="true" applyFont="true" applyProtection="true" borderId="42" fillId="2" fontId="17" numFmtId="167" xfId="0">
      <alignment horizontal="general" indent="0" shrinkToFit="false" textRotation="0" vertical="center" wrapText="false"/>
      <protection hidden="true" locked="true"/>
    </xf>
    <xf applyAlignment="true" applyBorder="true" applyFont="true" applyProtection="true" borderId="23" fillId="0" fontId="18" numFmtId="164" xfId="0">
      <alignment horizontal="general" indent="0" shrinkToFit="false" textRotation="0" vertical="center" wrapText="false"/>
      <protection hidden="true" locked="true"/>
    </xf>
    <xf applyAlignment="true" applyBorder="true" applyFont="true" applyProtection="true" borderId="68" fillId="0" fontId="11" numFmtId="170" xfId="0">
      <alignment horizontal="left" indent="0" shrinkToFit="false" textRotation="0" vertical="center" wrapText="true"/>
      <protection hidden="true" locked="true"/>
    </xf>
    <xf applyAlignment="true" applyBorder="true" applyFont="true" applyProtection="true" borderId="49" fillId="0" fontId="18" numFmtId="164" xfId="0">
      <alignment horizontal="general" indent="0" shrinkToFit="false" textRotation="0" vertical="top" wrapText="false"/>
      <protection hidden="true" locked="true"/>
    </xf>
    <xf applyAlignment="true" applyBorder="true" applyFont="true" applyProtection="true" borderId="50" fillId="0" fontId="14" numFmtId="164" xfId="21">
      <alignment horizontal="left" indent="0" shrinkToFit="false" textRotation="0" vertical="bottom" wrapText="true"/>
      <protection hidden="true" locked="true"/>
    </xf>
    <xf applyAlignment="true" applyBorder="true" applyFont="true" applyProtection="true" borderId="244" fillId="0" fontId="11" numFmtId="170" xfId="0">
      <alignment horizontal="left" indent="0" shrinkToFit="false" textRotation="0" vertical="center" wrapText="true"/>
      <protection hidden="true" locked="true"/>
    </xf>
    <xf applyAlignment="true" applyBorder="true" applyFont="true" applyProtection="true" borderId="42" fillId="0" fontId="11" numFmtId="167" xfId="0">
      <alignment horizontal="center" indent="0" shrinkToFit="false" textRotation="0" vertical="top" wrapText="true"/>
      <protection hidden="true" locked="true"/>
    </xf>
    <xf applyAlignment="true" applyBorder="true" applyFont="true" applyProtection="true" borderId="0" fillId="0" fontId="14" numFmtId="164" xfId="21">
      <alignment horizontal="left" indent="0" shrinkToFit="false" textRotation="0" vertical="bottom" wrapText="true"/>
      <protection hidden="true" locked="true"/>
    </xf>
    <xf applyAlignment="true" applyBorder="true" applyFont="true" applyProtection="true" borderId="16" fillId="0" fontId="14" numFmtId="164" xfId="21">
      <alignment horizontal="left" indent="0" shrinkToFit="false" textRotation="0" vertical="bottom" wrapText="true"/>
      <protection hidden="true" locked="true"/>
    </xf>
    <xf applyAlignment="true" applyBorder="true" applyFont="true" applyProtection="true" borderId="17" fillId="0" fontId="11" numFmtId="164" xfId="21">
      <alignment horizontal="left" indent="0" shrinkToFit="false" textRotation="0" vertical="center" wrapText="true"/>
      <protection hidden="true" locked="true"/>
    </xf>
    <xf applyAlignment="true" applyBorder="true" applyFont="true" applyProtection="true" borderId="17" fillId="0" fontId="25" numFmtId="171" xfId="21">
      <alignment horizontal="left" indent="0" shrinkToFit="false" textRotation="0" vertical="center" wrapText="true"/>
      <protection hidden="true" locked="true"/>
    </xf>
  </cellXfs>
  <cellStyles count="11">
    <cellStyle builtinId="0" customBuiltin="false" name="Normal" xfId="0"/>
    <cellStyle builtinId="3" customBuiltin="false" name="Comma" xfId="15"/>
    <cellStyle builtinId="6" customBuiltin="false" name="Comma [0]" xfId="16"/>
    <cellStyle builtinId="4" customBuiltin="false" name="Currency" xfId="17"/>
    <cellStyle builtinId="7" customBuiltin="false" name="Currency [0]" xfId="18"/>
    <cellStyle builtinId="5" customBuiltin="false" name="Percent" xfId="19"/>
    <cellStyle builtinId="54" customBuiltin="true" name="Обычный 2" xfId="20"/>
    <cellStyle builtinId="54" customBuiltin="true" name="Обычный_DVR" xfId="21"/>
    <cellStyle builtinId="54" customBuiltin="true" name="Процентный 2" xfId="22"/>
    <cellStyle builtinId="54" customBuiltin="true" name="Стиль 1" xfId="23"/>
    <cellStyle builtinId="54" customBuiltin="true" name="Финансовый 2" xfId="24"/>
  </cellStyles>
  <colors>
    <indexedColors>
      <rgbColor rgb="00000000"/>
      <rgbColor rgb="00FFFFFF"/>
      <rgbColor rgb="00FF0000"/>
      <rgbColor rgb="0000FF00"/>
      <rgbColor rgb="000000FF"/>
      <rgbColor rgb="00FFFF00"/>
      <rgbColor rgb="00FF00FF"/>
      <rgbColor rgb="0000FFFF"/>
      <rgbColor rgb="00800000"/>
      <rgbColor rgb="00008000"/>
      <rgbColor rgb="00000080"/>
      <rgbColor rgb="00E46C0A"/>
      <rgbColor rgb="00800080"/>
      <rgbColor rgb="00008080"/>
      <rgbColor rgb="00C0C0C0"/>
      <rgbColor rgb="00808080"/>
      <rgbColor rgb="009999FF"/>
      <rgbColor rgb="007030A0"/>
      <rgbColor rgb="00FDEADA"/>
      <rgbColor rgb="00CCFFFF"/>
      <rgbColor rgb="00660066"/>
      <rgbColor rgb="00FF660A"/>
      <rgbColor rgb="000070C0"/>
      <rgbColor rgb="00B9CDE5"/>
      <rgbColor rgb="00000080"/>
      <rgbColor rgb="00FF00FF"/>
      <rgbColor rgb="00FFFF00"/>
      <rgbColor rgb="0000FFFF"/>
      <rgbColor rgb="00800080"/>
      <rgbColor rgb="00800000"/>
      <rgbColor rgb="00008080"/>
      <rgbColor rgb="000000FF"/>
      <rgbColor rgb="0000CCFF"/>
      <rgbColor rgb="00CCFFFF"/>
      <rgbColor rgb="00DDDDDD"/>
      <rgbColor rgb="00FFFF99"/>
      <rgbColor rgb="0099CCFF"/>
      <rgbColor rgb="00FF99CC"/>
      <rgbColor rgb="00CC99FF"/>
      <rgbColor rgb="00FCD5B5"/>
      <rgbColor rgb="003366FF"/>
      <rgbColor rgb="0000B0F0"/>
      <rgbColor rgb="0099CC00"/>
      <rgbColor rgb="00FFCC00"/>
      <rgbColor rgb="00F79646"/>
      <rgbColor rgb="00FF6600"/>
      <rgbColor rgb="00666699"/>
      <rgbColor rgb="00969696"/>
      <rgbColor rgb="00003366"/>
      <rgbColor rgb="0000B050"/>
      <rgbColor rgb="00003300"/>
      <rgbColor rgb="00333300"/>
      <rgbColor rgb="00993300"/>
      <rgbColor rgb="00993366"/>
      <rgbColor rgb="00333399"/>
      <rgbColor rgb="00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jpeg"/><Relationship Id="rId7" Type="http://schemas.openxmlformats.org/officeDocument/2006/relationships/image" Target="../media/image7.png"/><Relationship Id="rId8" Type="http://schemas.openxmlformats.org/officeDocument/2006/relationships/image" Target="../media/image8.png"/>
</Relationships>
</file>

<file path=xl/drawings/_rels/drawing10.xml.rels><?xml version="1.0" encoding="UTF-8"?>
<Relationships xmlns="http://schemas.openxmlformats.org/package/2006/relationships"><Relationship Id="rId1" Type="http://schemas.openxmlformats.org/officeDocument/2006/relationships/image" Target="../media/image214.png"/><Relationship Id="rId2" Type="http://schemas.openxmlformats.org/officeDocument/2006/relationships/image" Target="../media/image215.png"/><Relationship Id="rId3" Type="http://schemas.openxmlformats.org/officeDocument/2006/relationships/image" Target="../media/image216.jpeg"/><Relationship Id="rId4" Type="http://schemas.openxmlformats.org/officeDocument/2006/relationships/image" Target="../media/image217.png"/>
</Relationships>
</file>

<file path=xl/drawings/_rels/drawing11.xml.rels><?xml version="1.0" encoding="UTF-8"?>
<Relationships xmlns="http://schemas.openxmlformats.org/package/2006/relationships"><Relationship Id="rId1" Type="http://schemas.openxmlformats.org/officeDocument/2006/relationships/image" Target="../media/image218.jpeg"/><Relationship Id="rId2" Type="http://schemas.openxmlformats.org/officeDocument/2006/relationships/image" Target="../media/image219.png"/><Relationship Id="rId3" Type="http://schemas.openxmlformats.org/officeDocument/2006/relationships/image" Target="../media/image220.jpeg"/><Relationship Id="rId4" Type="http://schemas.openxmlformats.org/officeDocument/2006/relationships/image" Target="../media/image221.jpeg"/><Relationship Id="rId5" Type="http://schemas.openxmlformats.org/officeDocument/2006/relationships/image" Target="../media/image222.jpeg"/><Relationship Id="rId6" Type="http://schemas.openxmlformats.org/officeDocument/2006/relationships/image" Target="../media/image223.jpeg"/><Relationship Id="rId7" Type="http://schemas.openxmlformats.org/officeDocument/2006/relationships/image" Target="../media/image224.jpeg"/><Relationship Id="rId8" Type="http://schemas.openxmlformats.org/officeDocument/2006/relationships/image" Target="../media/image225.png"/><Relationship Id="rId9" Type="http://schemas.openxmlformats.org/officeDocument/2006/relationships/image" Target="../media/image226.png"/><Relationship Id="rId10" Type="http://schemas.openxmlformats.org/officeDocument/2006/relationships/image" Target="../media/image227.png"/><Relationship Id="rId11" Type="http://schemas.openxmlformats.org/officeDocument/2006/relationships/image" Target="../media/image228.png"/><Relationship Id="rId12" Type="http://schemas.openxmlformats.org/officeDocument/2006/relationships/image" Target="../media/image229.png"/><Relationship Id="rId13" Type="http://schemas.openxmlformats.org/officeDocument/2006/relationships/image" Target="../media/image230.png"/><Relationship Id="rId14" Type="http://schemas.openxmlformats.org/officeDocument/2006/relationships/image" Target="../media/image231.png"/><Relationship Id="rId15" Type="http://schemas.openxmlformats.org/officeDocument/2006/relationships/image" Target="../media/image232.png"/><Relationship Id="rId16" Type="http://schemas.openxmlformats.org/officeDocument/2006/relationships/image" Target="../media/image233.png"/><Relationship Id="rId17" Type="http://schemas.openxmlformats.org/officeDocument/2006/relationships/image" Target="../media/image234.jpeg"/><Relationship Id="rId18" Type="http://schemas.openxmlformats.org/officeDocument/2006/relationships/image" Target="../media/image235.png"/><Relationship Id="rId19" Type="http://schemas.openxmlformats.org/officeDocument/2006/relationships/image" Target="../media/image236.png"/><Relationship Id="rId20" Type="http://schemas.openxmlformats.org/officeDocument/2006/relationships/image" Target="../media/image237.png"/><Relationship Id="rId21" Type="http://schemas.openxmlformats.org/officeDocument/2006/relationships/image" Target="../media/image238.png"/><Relationship Id="rId22" Type="http://schemas.openxmlformats.org/officeDocument/2006/relationships/image" Target="../media/image239.png"/><Relationship Id="rId23" Type="http://schemas.openxmlformats.org/officeDocument/2006/relationships/image" Target="../media/image240.jpeg"/><Relationship Id="rId24" Type="http://schemas.openxmlformats.org/officeDocument/2006/relationships/image" Target="../media/image241.png"/><Relationship Id="rId25" Type="http://schemas.openxmlformats.org/officeDocument/2006/relationships/image" Target="../media/image242.png"/><Relationship Id="rId26" Type="http://schemas.openxmlformats.org/officeDocument/2006/relationships/image" Target="../media/image243.jpeg"/><Relationship Id="rId27" Type="http://schemas.openxmlformats.org/officeDocument/2006/relationships/image" Target="../media/image244.jpeg"/><Relationship Id="rId28" Type="http://schemas.openxmlformats.org/officeDocument/2006/relationships/image" Target="../media/image245.jpeg"/><Relationship Id="rId29" Type="http://schemas.openxmlformats.org/officeDocument/2006/relationships/image" Target="../media/image246.png"/><Relationship Id="rId30" Type="http://schemas.openxmlformats.org/officeDocument/2006/relationships/image" Target="../media/image247.png"/><Relationship Id="rId31" Type="http://schemas.openxmlformats.org/officeDocument/2006/relationships/image" Target="../media/image248.png"/><Relationship Id="rId32" Type="http://schemas.openxmlformats.org/officeDocument/2006/relationships/image" Target="../media/image249.png"/><Relationship Id="rId33" Type="http://schemas.openxmlformats.org/officeDocument/2006/relationships/image" Target="../media/image250.png"/><Relationship Id="rId34" Type="http://schemas.openxmlformats.org/officeDocument/2006/relationships/image" Target="../media/image251.png"/><Relationship Id="rId35" Type="http://schemas.openxmlformats.org/officeDocument/2006/relationships/image" Target="../media/image252.png"/><Relationship Id="rId36" Type="http://schemas.openxmlformats.org/officeDocument/2006/relationships/image" Target="../media/image253.jpeg"/><Relationship Id="rId37" Type="http://schemas.openxmlformats.org/officeDocument/2006/relationships/image" Target="../media/image254.png"/><Relationship Id="rId38" Type="http://schemas.openxmlformats.org/officeDocument/2006/relationships/image" Target="../media/image255.png"/><Relationship Id="rId39" Type="http://schemas.openxmlformats.org/officeDocument/2006/relationships/image" Target="../media/image256.png"/>
</Relationships>
</file>

<file path=xl/drawings/_rels/drawing12.xml.rels><?xml version="1.0" encoding="UTF-8"?>
<Relationships xmlns="http://schemas.openxmlformats.org/package/2006/relationships"><Relationship Id="rId1" Type="http://schemas.openxmlformats.org/officeDocument/2006/relationships/image" Target="../media/image257.png"/><Relationship Id="rId2" Type="http://schemas.openxmlformats.org/officeDocument/2006/relationships/image" Target="../media/image258.jpeg"/><Relationship Id="rId3" Type="http://schemas.openxmlformats.org/officeDocument/2006/relationships/image" Target="../media/image259.jpeg"/><Relationship Id="rId4" Type="http://schemas.openxmlformats.org/officeDocument/2006/relationships/image" Target="../media/image260.jpeg"/><Relationship Id="rId5" Type="http://schemas.openxmlformats.org/officeDocument/2006/relationships/image" Target="../media/image261.jpeg"/><Relationship Id="rId6" Type="http://schemas.openxmlformats.org/officeDocument/2006/relationships/image" Target="../media/image262.png"/><Relationship Id="rId7" Type="http://schemas.openxmlformats.org/officeDocument/2006/relationships/image" Target="../media/image263.png"/>
</Relationships>
</file>

<file path=xl/drawings/_rels/drawing2.xml.rels><?xml version="1.0" encoding="UTF-8"?>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jpeg"/><Relationship Id="rId3" Type="http://schemas.openxmlformats.org/officeDocument/2006/relationships/image" Target="../media/image11.png"/><Relationship Id="rId4" Type="http://schemas.openxmlformats.org/officeDocument/2006/relationships/image" Target="../media/image12.png"/><Relationship Id="rId5" Type="http://schemas.openxmlformats.org/officeDocument/2006/relationships/image" Target="../media/image13.png"/><Relationship Id="rId6" Type="http://schemas.openxmlformats.org/officeDocument/2006/relationships/image" Target="../media/image14.png"/><Relationship Id="rId7" Type="http://schemas.openxmlformats.org/officeDocument/2006/relationships/image" Target="../media/image15.png"/><Relationship Id="rId8" Type="http://schemas.openxmlformats.org/officeDocument/2006/relationships/image" Target="../media/image16.png"/><Relationship Id="rId9" Type="http://schemas.openxmlformats.org/officeDocument/2006/relationships/image" Target="../media/image17.png"/><Relationship Id="rId10" Type="http://schemas.openxmlformats.org/officeDocument/2006/relationships/image" Target="../media/image18.png"/><Relationship Id="rId11" Type="http://schemas.openxmlformats.org/officeDocument/2006/relationships/image" Target="../media/image19.jpeg"/><Relationship Id="rId12" Type="http://schemas.openxmlformats.org/officeDocument/2006/relationships/image" Target="../media/image20.jpeg"/><Relationship Id="rId13" Type="http://schemas.openxmlformats.org/officeDocument/2006/relationships/image" Target="../media/image21.png"/><Relationship Id="rId14" Type="http://schemas.openxmlformats.org/officeDocument/2006/relationships/image" Target="../media/image22.jpeg"/><Relationship Id="rId15" Type="http://schemas.openxmlformats.org/officeDocument/2006/relationships/image" Target="../media/image23.png"/><Relationship Id="rId16" Type="http://schemas.openxmlformats.org/officeDocument/2006/relationships/image" Target="../media/image24.png"/>
</Relationships>
</file>

<file path=xl/drawings/_rels/drawing3.xml.rels><?xml version="1.0" encoding="UTF-8"?>
<Relationships xmlns="http://schemas.openxmlformats.org/package/2006/relationships"><Relationship Id="rId1" Type="http://schemas.openxmlformats.org/officeDocument/2006/relationships/image" Target="../media/image25.png"/><Relationship Id="rId2" Type="http://schemas.openxmlformats.org/officeDocument/2006/relationships/image" Target="../media/image26.jpeg"/><Relationship Id="rId3" Type="http://schemas.openxmlformats.org/officeDocument/2006/relationships/image" Target="../media/image27.png"/><Relationship Id="rId4" Type="http://schemas.openxmlformats.org/officeDocument/2006/relationships/image" Target="../media/image28.png"/><Relationship Id="rId5" Type="http://schemas.openxmlformats.org/officeDocument/2006/relationships/image" Target="../media/image29.jpeg"/><Relationship Id="rId6" Type="http://schemas.openxmlformats.org/officeDocument/2006/relationships/image" Target="../media/image30.png"/><Relationship Id="rId7" Type="http://schemas.openxmlformats.org/officeDocument/2006/relationships/image" Target="../media/image31.png"/><Relationship Id="rId8" Type="http://schemas.openxmlformats.org/officeDocument/2006/relationships/image" Target="../media/image32.jpeg"/><Relationship Id="rId9" Type="http://schemas.openxmlformats.org/officeDocument/2006/relationships/image" Target="../media/image33.png"/><Relationship Id="rId10" Type="http://schemas.openxmlformats.org/officeDocument/2006/relationships/image" Target="../media/image34.jpeg"/><Relationship Id="rId11" Type="http://schemas.openxmlformats.org/officeDocument/2006/relationships/image" Target="../media/image35.png"/><Relationship Id="rId12" Type="http://schemas.openxmlformats.org/officeDocument/2006/relationships/image" Target="../media/image36.png"/><Relationship Id="rId13" Type="http://schemas.openxmlformats.org/officeDocument/2006/relationships/image" Target="../media/image37.jpeg"/><Relationship Id="rId14" Type="http://schemas.openxmlformats.org/officeDocument/2006/relationships/image" Target="../media/image38.png"/><Relationship Id="rId15" Type="http://schemas.openxmlformats.org/officeDocument/2006/relationships/image" Target="../media/image39.png"/><Relationship Id="rId16" Type="http://schemas.openxmlformats.org/officeDocument/2006/relationships/image" Target="../media/image40.jpeg"/><Relationship Id="rId17" Type="http://schemas.openxmlformats.org/officeDocument/2006/relationships/image" Target="../media/image41.png"/><Relationship Id="rId18" Type="http://schemas.openxmlformats.org/officeDocument/2006/relationships/image" Target="../media/image42.png"/><Relationship Id="rId19" Type="http://schemas.openxmlformats.org/officeDocument/2006/relationships/image" Target="../media/image43.jpeg"/><Relationship Id="rId20" Type="http://schemas.openxmlformats.org/officeDocument/2006/relationships/image" Target="../media/image44.png"/><Relationship Id="rId21" Type="http://schemas.openxmlformats.org/officeDocument/2006/relationships/image" Target="../media/image45.png"/><Relationship Id="rId22" Type="http://schemas.openxmlformats.org/officeDocument/2006/relationships/image" Target="../media/image46.png"/><Relationship Id="rId23" Type="http://schemas.openxmlformats.org/officeDocument/2006/relationships/image" Target="../media/image47.png"/><Relationship Id="rId24" Type="http://schemas.openxmlformats.org/officeDocument/2006/relationships/image" Target="../media/image48.png"/><Relationship Id="rId25" Type="http://schemas.openxmlformats.org/officeDocument/2006/relationships/image" Target="../media/image49.png"/><Relationship Id="rId26" Type="http://schemas.openxmlformats.org/officeDocument/2006/relationships/image" Target="../media/image50.png"/>
</Relationships>
</file>

<file path=xl/drawings/_rels/drawing4.xml.rels><?xml version="1.0" encoding="UTF-8"?>
<Relationships xmlns="http://schemas.openxmlformats.org/package/2006/relationships"><Relationship Id="rId1" Type="http://schemas.openxmlformats.org/officeDocument/2006/relationships/image" Target="../media/image51.png"/><Relationship Id="rId2" Type="http://schemas.openxmlformats.org/officeDocument/2006/relationships/image" Target="../media/image52.png"/><Relationship Id="rId3" Type="http://schemas.openxmlformats.org/officeDocument/2006/relationships/image" Target="../media/image53.jpeg"/><Relationship Id="rId4" Type="http://schemas.openxmlformats.org/officeDocument/2006/relationships/image" Target="../media/image54.jpeg"/><Relationship Id="rId5" Type="http://schemas.openxmlformats.org/officeDocument/2006/relationships/image" Target="../media/image55.jpeg"/><Relationship Id="rId6" Type="http://schemas.openxmlformats.org/officeDocument/2006/relationships/image" Target="../media/image56.jpeg"/><Relationship Id="rId7" Type="http://schemas.openxmlformats.org/officeDocument/2006/relationships/image" Target="../media/image57.jpeg"/><Relationship Id="rId8" Type="http://schemas.openxmlformats.org/officeDocument/2006/relationships/image" Target="../media/image58.jpeg"/><Relationship Id="rId9" Type="http://schemas.openxmlformats.org/officeDocument/2006/relationships/image" Target="../media/image59.jpeg"/><Relationship Id="rId10" Type="http://schemas.openxmlformats.org/officeDocument/2006/relationships/image" Target="../media/image60.jpeg"/><Relationship Id="rId11" Type="http://schemas.openxmlformats.org/officeDocument/2006/relationships/image" Target="../media/image61.jpeg"/><Relationship Id="rId12" Type="http://schemas.openxmlformats.org/officeDocument/2006/relationships/image" Target="../media/image62.jpeg"/><Relationship Id="rId13" Type="http://schemas.openxmlformats.org/officeDocument/2006/relationships/image" Target="../media/image63.jpeg"/><Relationship Id="rId14" Type="http://schemas.openxmlformats.org/officeDocument/2006/relationships/image" Target="../media/image64.jpeg"/><Relationship Id="rId15" Type="http://schemas.openxmlformats.org/officeDocument/2006/relationships/image" Target="../media/image65.jpeg"/><Relationship Id="rId16" Type="http://schemas.openxmlformats.org/officeDocument/2006/relationships/image" Target="../media/image66.jpeg"/><Relationship Id="rId17" Type="http://schemas.openxmlformats.org/officeDocument/2006/relationships/image" Target="../media/image67.jpeg"/><Relationship Id="rId18" Type="http://schemas.openxmlformats.org/officeDocument/2006/relationships/image" Target="../media/image68.wmf"/><Relationship Id="rId19" Type="http://schemas.openxmlformats.org/officeDocument/2006/relationships/image" Target="../media/image69.jpeg"/><Relationship Id="rId20" Type="http://schemas.openxmlformats.org/officeDocument/2006/relationships/image" Target="../media/image70.png"/><Relationship Id="rId21" Type="http://schemas.openxmlformats.org/officeDocument/2006/relationships/image" Target="../media/image71.png"/><Relationship Id="rId22" Type="http://schemas.openxmlformats.org/officeDocument/2006/relationships/image" Target="../media/image72.png"/><Relationship Id="rId23" Type="http://schemas.openxmlformats.org/officeDocument/2006/relationships/image" Target="../media/image73.png"/><Relationship Id="rId24" Type="http://schemas.openxmlformats.org/officeDocument/2006/relationships/image" Target="../media/image74.png"/><Relationship Id="rId25" Type="http://schemas.openxmlformats.org/officeDocument/2006/relationships/image" Target="../media/image75.jpeg"/><Relationship Id="rId26" Type="http://schemas.openxmlformats.org/officeDocument/2006/relationships/image" Target="../media/image76.png"/><Relationship Id="rId27" Type="http://schemas.openxmlformats.org/officeDocument/2006/relationships/image" Target="../media/image77.jpeg"/><Relationship Id="rId28" Type="http://schemas.openxmlformats.org/officeDocument/2006/relationships/image" Target="../media/image78.png"/><Relationship Id="rId29" Type="http://schemas.openxmlformats.org/officeDocument/2006/relationships/image" Target="../media/image79.jpeg"/><Relationship Id="rId30" Type="http://schemas.openxmlformats.org/officeDocument/2006/relationships/image" Target="../media/image80.jpeg"/><Relationship Id="rId31" Type="http://schemas.openxmlformats.org/officeDocument/2006/relationships/image" Target="../media/image81.jpeg"/><Relationship Id="rId32" Type="http://schemas.openxmlformats.org/officeDocument/2006/relationships/image" Target="../media/image82.jpeg"/><Relationship Id="rId33" Type="http://schemas.openxmlformats.org/officeDocument/2006/relationships/image" Target="../media/image83.png"/><Relationship Id="rId34" Type="http://schemas.openxmlformats.org/officeDocument/2006/relationships/image" Target="../media/image84.png"/><Relationship Id="rId35" Type="http://schemas.openxmlformats.org/officeDocument/2006/relationships/image" Target="../media/image85.jpeg"/><Relationship Id="rId36" Type="http://schemas.openxmlformats.org/officeDocument/2006/relationships/image" Target="../media/image86.png"/><Relationship Id="rId37" Type="http://schemas.openxmlformats.org/officeDocument/2006/relationships/image" Target="../media/image87.jpeg"/><Relationship Id="rId38" Type="http://schemas.openxmlformats.org/officeDocument/2006/relationships/image" Target="../media/image88.jpeg"/><Relationship Id="rId39" Type="http://schemas.openxmlformats.org/officeDocument/2006/relationships/image" Target="../media/image89.png"/><Relationship Id="rId40" Type="http://schemas.openxmlformats.org/officeDocument/2006/relationships/image" Target="../media/image90.jpeg"/><Relationship Id="rId41" Type="http://schemas.openxmlformats.org/officeDocument/2006/relationships/image" Target="../media/image91.jpeg"/><Relationship Id="rId42" Type="http://schemas.openxmlformats.org/officeDocument/2006/relationships/image" Target="../media/image92.jpeg"/><Relationship Id="rId43" Type="http://schemas.openxmlformats.org/officeDocument/2006/relationships/image" Target="../media/image93.jpeg"/><Relationship Id="rId44" Type="http://schemas.openxmlformats.org/officeDocument/2006/relationships/image" Target="../media/image94.jpeg"/><Relationship Id="rId45" Type="http://schemas.openxmlformats.org/officeDocument/2006/relationships/image" Target="../media/image95.jpeg"/><Relationship Id="rId46" Type="http://schemas.openxmlformats.org/officeDocument/2006/relationships/image" Target="../media/image96.png"/><Relationship Id="rId47" Type="http://schemas.openxmlformats.org/officeDocument/2006/relationships/image" Target="../media/image97.png"/><Relationship Id="rId48" Type="http://schemas.openxmlformats.org/officeDocument/2006/relationships/image" Target="../media/image98.png"/><Relationship Id="rId49" Type="http://schemas.openxmlformats.org/officeDocument/2006/relationships/image" Target="../media/image99.png"/><Relationship Id="rId50" Type="http://schemas.openxmlformats.org/officeDocument/2006/relationships/image" Target="../media/image100.png"/>
</Relationships>
</file>

<file path=xl/drawings/_rels/drawing5.xml.rels><?xml version="1.0" encoding="UTF-8"?>
<Relationships xmlns="http://schemas.openxmlformats.org/package/2006/relationships"><Relationship Id="rId1" Type="http://schemas.openxmlformats.org/officeDocument/2006/relationships/image" Target="../media/image101.png"/><Relationship Id="rId2" Type="http://schemas.openxmlformats.org/officeDocument/2006/relationships/image" Target="../media/image102.png"/><Relationship Id="rId3" Type="http://schemas.openxmlformats.org/officeDocument/2006/relationships/image" Target="../media/image103.png"/><Relationship Id="rId4" Type="http://schemas.openxmlformats.org/officeDocument/2006/relationships/image" Target="../media/image104.jpeg"/><Relationship Id="rId5" Type="http://schemas.openxmlformats.org/officeDocument/2006/relationships/image" Target="../media/image105.png"/><Relationship Id="rId6" Type="http://schemas.openxmlformats.org/officeDocument/2006/relationships/image" Target="../media/image106.png"/><Relationship Id="rId7" Type="http://schemas.openxmlformats.org/officeDocument/2006/relationships/image" Target="../media/image107.png"/><Relationship Id="rId8" Type="http://schemas.openxmlformats.org/officeDocument/2006/relationships/image" Target="../media/image108.png"/><Relationship Id="rId9" Type="http://schemas.openxmlformats.org/officeDocument/2006/relationships/image" Target="../media/image109.jpeg"/><Relationship Id="rId10" Type="http://schemas.openxmlformats.org/officeDocument/2006/relationships/image" Target="../media/image110.png"/><Relationship Id="rId11" Type="http://schemas.openxmlformats.org/officeDocument/2006/relationships/image" Target="../media/image111.jpeg"/><Relationship Id="rId12" Type="http://schemas.openxmlformats.org/officeDocument/2006/relationships/image" Target="../media/image112.jpeg"/><Relationship Id="rId13" Type="http://schemas.openxmlformats.org/officeDocument/2006/relationships/image" Target="../media/image113.jpeg"/><Relationship Id="rId14" Type="http://schemas.openxmlformats.org/officeDocument/2006/relationships/image" Target="../media/image114.jpeg"/><Relationship Id="rId15" Type="http://schemas.openxmlformats.org/officeDocument/2006/relationships/image" Target="../media/image115.jpeg"/><Relationship Id="rId16" Type="http://schemas.openxmlformats.org/officeDocument/2006/relationships/image" Target="../media/image116.wmf"/><Relationship Id="rId17" Type="http://schemas.openxmlformats.org/officeDocument/2006/relationships/image" Target="../media/image117.jpeg"/><Relationship Id="rId18" Type="http://schemas.openxmlformats.org/officeDocument/2006/relationships/image" Target="../media/image118.png"/><Relationship Id="rId19" Type="http://schemas.openxmlformats.org/officeDocument/2006/relationships/image" Target="../media/image119.jpeg"/><Relationship Id="rId20" Type="http://schemas.openxmlformats.org/officeDocument/2006/relationships/image" Target="../media/image120.wmf"/><Relationship Id="rId21" Type="http://schemas.openxmlformats.org/officeDocument/2006/relationships/image" Target="../media/image121.jpeg"/><Relationship Id="rId22" Type="http://schemas.openxmlformats.org/officeDocument/2006/relationships/image" Target="../media/image122.wmf"/><Relationship Id="rId23" Type="http://schemas.openxmlformats.org/officeDocument/2006/relationships/image" Target="../media/image123.jpeg"/><Relationship Id="rId24" Type="http://schemas.openxmlformats.org/officeDocument/2006/relationships/image" Target="../media/image124.jpeg"/><Relationship Id="rId25" Type="http://schemas.openxmlformats.org/officeDocument/2006/relationships/image" Target="../media/image125.png"/><Relationship Id="rId26" Type="http://schemas.openxmlformats.org/officeDocument/2006/relationships/image" Target="../media/image126.png"/><Relationship Id="rId27" Type="http://schemas.openxmlformats.org/officeDocument/2006/relationships/image" Target="../media/image127.png"/><Relationship Id="rId28" Type="http://schemas.openxmlformats.org/officeDocument/2006/relationships/image" Target="../media/image128.png"/><Relationship Id="rId29" Type="http://schemas.openxmlformats.org/officeDocument/2006/relationships/image" Target="../media/image129.jpeg"/><Relationship Id="rId30" Type="http://schemas.openxmlformats.org/officeDocument/2006/relationships/image" Target="../media/image130.png"/><Relationship Id="rId31" Type="http://schemas.openxmlformats.org/officeDocument/2006/relationships/image" Target="../media/image131.jpeg"/><Relationship Id="rId32" Type="http://schemas.openxmlformats.org/officeDocument/2006/relationships/image" Target="../media/image132.png"/><Relationship Id="rId33" Type="http://schemas.openxmlformats.org/officeDocument/2006/relationships/image" Target="../media/image133.png"/><Relationship Id="rId34" Type="http://schemas.openxmlformats.org/officeDocument/2006/relationships/image" Target="../media/image134.png"/><Relationship Id="rId35" Type="http://schemas.openxmlformats.org/officeDocument/2006/relationships/image" Target="../media/image135.png"/><Relationship Id="rId36" Type="http://schemas.openxmlformats.org/officeDocument/2006/relationships/image" Target="../media/image136.jpeg"/><Relationship Id="rId37" Type="http://schemas.openxmlformats.org/officeDocument/2006/relationships/image" Target="../media/image137.jpeg"/><Relationship Id="rId38" Type="http://schemas.openxmlformats.org/officeDocument/2006/relationships/image" Target="../media/image138.png"/><Relationship Id="rId39" Type="http://schemas.openxmlformats.org/officeDocument/2006/relationships/image" Target="../media/image139.jpeg"/><Relationship Id="rId40" Type="http://schemas.openxmlformats.org/officeDocument/2006/relationships/image" Target="../media/image140.png"/><Relationship Id="rId41" Type="http://schemas.openxmlformats.org/officeDocument/2006/relationships/image" Target="../media/image141.png"/><Relationship Id="rId42" Type="http://schemas.openxmlformats.org/officeDocument/2006/relationships/image" Target="../media/image142.png"/><Relationship Id="rId43" Type="http://schemas.openxmlformats.org/officeDocument/2006/relationships/image" Target="../media/image143.png"/><Relationship Id="rId44" Type="http://schemas.openxmlformats.org/officeDocument/2006/relationships/image" Target="../media/image144.png"/><Relationship Id="rId45" Type="http://schemas.openxmlformats.org/officeDocument/2006/relationships/image" Target="../media/image145.png"/><Relationship Id="rId46" Type="http://schemas.openxmlformats.org/officeDocument/2006/relationships/image" Target="../media/image146.jpeg"/><Relationship Id="rId47" Type="http://schemas.openxmlformats.org/officeDocument/2006/relationships/image" Target="../media/image147.png"/><Relationship Id="rId48" Type="http://schemas.openxmlformats.org/officeDocument/2006/relationships/image" Target="../media/image148.png"/><Relationship Id="rId49" Type="http://schemas.openxmlformats.org/officeDocument/2006/relationships/image" Target="../media/image149.png"/><Relationship Id="rId50" Type="http://schemas.openxmlformats.org/officeDocument/2006/relationships/image" Target="../media/image150.png"/><Relationship Id="rId51" Type="http://schemas.openxmlformats.org/officeDocument/2006/relationships/image" Target="../media/image151.jpeg"/><Relationship Id="rId52" Type="http://schemas.openxmlformats.org/officeDocument/2006/relationships/image" Target="../media/image152.jpeg"/><Relationship Id="rId53" Type="http://schemas.openxmlformats.org/officeDocument/2006/relationships/image" Target="../media/image153.jpeg"/><Relationship Id="rId54" Type="http://schemas.openxmlformats.org/officeDocument/2006/relationships/image" Target="../media/image154.png"/><Relationship Id="rId55" Type="http://schemas.openxmlformats.org/officeDocument/2006/relationships/image" Target="../media/image155.png"/><Relationship Id="rId56" Type="http://schemas.openxmlformats.org/officeDocument/2006/relationships/image" Target="../media/image156.png"/><Relationship Id="rId57" Type="http://schemas.openxmlformats.org/officeDocument/2006/relationships/image" Target="../media/image157.png"/><Relationship Id="rId58" Type="http://schemas.openxmlformats.org/officeDocument/2006/relationships/image" Target="../media/image158.jpeg"/><Relationship Id="rId59" Type="http://schemas.openxmlformats.org/officeDocument/2006/relationships/image" Target="../media/image159.png"/><Relationship Id="rId60" Type="http://schemas.openxmlformats.org/officeDocument/2006/relationships/image" Target="../media/image160.jpeg"/><Relationship Id="rId61" Type="http://schemas.openxmlformats.org/officeDocument/2006/relationships/image" Target="../media/image161.png"/><Relationship Id="rId62" Type="http://schemas.openxmlformats.org/officeDocument/2006/relationships/image" Target="../media/image162.png"/><Relationship Id="rId63" Type="http://schemas.openxmlformats.org/officeDocument/2006/relationships/image" Target="../media/image163.jpeg"/><Relationship Id="rId64" Type="http://schemas.openxmlformats.org/officeDocument/2006/relationships/image" Target="../media/image164.jpeg"/><Relationship Id="rId65" Type="http://schemas.openxmlformats.org/officeDocument/2006/relationships/image" Target="../media/image165.png"/>
</Relationships>
</file>

<file path=xl/drawings/_rels/drawing6.xml.rels><?xml version="1.0" encoding="UTF-8"?>
<Relationships xmlns="http://schemas.openxmlformats.org/package/2006/relationships"><Relationship Id="rId1" Type="http://schemas.openxmlformats.org/officeDocument/2006/relationships/image" Target="../media/image166.png"/><Relationship Id="rId2" Type="http://schemas.openxmlformats.org/officeDocument/2006/relationships/image" Target="../media/image167.jpeg"/><Relationship Id="rId3" Type="http://schemas.openxmlformats.org/officeDocument/2006/relationships/image" Target="../media/image168.png"/><Relationship Id="rId4" Type="http://schemas.openxmlformats.org/officeDocument/2006/relationships/image" Target="../media/image169.png"/><Relationship Id="rId5" Type="http://schemas.openxmlformats.org/officeDocument/2006/relationships/image" Target="../media/image170.png"/><Relationship Id="rId6" Type="http://schemas.openxmlformats.org/officeDocument/2006/relationships/image" Target="../media/image171.png"/><Relationship Id="rId7" Type="http://schemas.openxmlformats.org/officeDocument/2006/relationships/image" Target="../media/image172.png"/><Relationship Id="rId8" Type="http://schemas.openxmlformats.org/officeDocument/2006/relationships/image" Target="../media/image173.png"/><Relationship Id="rId9" Type="http://schemas.openxmlformats.org/officeDocument/2006/relationships/image" Target="../media/image174.jpeg"/><Relationship Id="rId10" Type="http://schemas.openxmlformats.org/officeDocument/2006/relationships/image" Target="../media/image175.png"/><Relationship Id="rId11" Type="http://schemas.openxmlformats.org/officeDocument/2006/relationships/image" Target="../media/image176.png"/><Relationship Id="rId12" Type="http://schemas.openxmlformats.org/officeDocument/2006/relationships/image" Target="../media/image177.png"/><Relationship Id="rId13" Type="http://schemas.openxmlformats.org/officeDocument/2006/relationships/image" Target="../media/image178.png"/>
</Relationships>
</file>

<file path=xl/drawings/_rels/drawing7.xml.rels><?xml version="1.0" encoding="UTF-8"?>
<Relationships xmlns="http://schemas.openxmlformats.org/package/2006/relationships"><Relationship Id="rId1" Type="http://schemas.openxmlformats.org/officeDocument/2006/relationships/image" Target="../media/image179.png"/><Relationship Id="rId2" Type="http://schemas.openxmlformats.org/officeDocument/2006/relationships/image" Target="../media/image180.jpeg"/><Relationship Id="rId3" Type="http://schemas.openxmlformats.org/officeDocument/2006/relationships/image" Target="../media/image181.png"/><Relationship Id="rId4" Type="http://schemas.openxmlformats.org/officeDocument/2006/relationships/image" Target="../media/image182.png"/><Relationship Id="rId5" Type="http://schemas.openxmlformats.org/officeDocument/2006/relationships/image" Target="../media/image183.jpeg"/><Relationship Id="rId6" Type="http://schemas.openxmlformats.org/officeDocument/2006/relationships/image" Target="../media/image184.jpeg"/>
</Relationships>
</file>

<file path=xl/drawings/_rels/drawing8.xml.rels><?xml version="1.0" encoding="UTF-8"?>
<Relationships xmlns="http://schemas.openxmlformats.org/package/2006/relationships"><Relationship Id="rId1" Type="http://schemas.openxmlformats.org/officeDocument/2006/relationships/image" Target="../media/image185.png"/><Relationship Id="rId2" Type="http://schemas.openxmlformats.org/officeDocument/2006/relationships/image" Target="../media/image186.jpeg"/><Relationship Id="rId3" Type="http://schemas.openxmlformats.org/officeDocument/2006/relationships/image" Target="../media/image187.png"/><Relationship Id="rId4" Type="http://schemas.openxmlformats.org/officeDocument/2006/relationships/image" Target="../media/image188.png"/><Relationship Id="rId5" Type="http://schemas.openxmlformats.org/officeDocument/2006/relationships/image" Target="../media/image189.jpeg"/><Relationship Id="rId6" Type="http://schemas.openxmlformats.org/officeDocument/2006/relationships/image" Target="../media/image190.png"/><Relationship Id="rId7" Type="http://schemas.openxmlformats.org/officeDocument/2006/relationships/image" Target="../media/image191.jpeg"/><Relationship Id="rId8" Type="http://schemas.openxmlformats.org/officeDocument/2006/relationships/image" Target="../media/image192.jpeg"/><Relationship Id="rId9" Type="http://schemas.openxmlformats.org/officeDocument/2006/relationships/image" Target="../media/image193.jpeg"/><Relationship Id="rId10" Type="http://schemas.openxmlformats.org/officeDocument/2006/relationships/image" Target="../media/image194.jpeg"/><Relationship Id="rId11" Type="http://schemas.openxmlformats.org/officeDocument/2006/relationships/image" Target="../media/image195.png"/><Relationship Id="rId12" Type="http://schemas.openxmlformats.org/officeDocument/2006/relationships/image" Target="../media/image196.jpeg"/><Relationship Id="rId13" Type="http://schemas.openxmlformats.org/officeDocument/2006/relationships/image" Target="../media/image197.jpeg"/><Relationship Id="rId14" Type="http://schemas.openxmlformats.org/officeDocument/2006/relationships/image" Target="../media/image198.jpeg"/><Relationship Id="rId15" Type="http://schemas.openxmlformats.org/officeDocument/2006/relationships/image" Target="../media/image199.png"/><Relationship Id="rId16" Type="http://schemas.openxmlformats.org/officeDocument/2006/relationships/image" Target="../media/image200.png"/><Relationship Id="rId17" Type="http://schemas.openxmlformats.org/officeDocument/2006/relationships/image" Target="../media/image201.png"/><Relationship Id="rId18" Type="http://schemas.openxmlformats.org/officeDocument/2006/relationships/image" Target="../media/image202.png"/><Relationship Id="rId19" Type="http://schemas.openxmlformats.org/officeDocument/2006/relationships/image" Target="../media/image203.png"/>
</Relationships>
</file>

<file path=xl/drawings/_rels/drawing9.xml.rels><?xml version="1.0" encoding="UTF-8"?>
<Relationships xmlns="http://schemas.openxmlformats.org/package/2006/relationships"><Relationship Id="rId1" Type="http://schemas.openxmlformats.org/officeDocument/2006/relationships/image" Target="../media/image204.png"/><Relationship Id="rId2" Type="http://schemas.openxmlformats.org/officeDocument/2006/relationships/image" Target="../media/image205.jpeg"/><Relationship Id="rId3" Type="http://schemas.openxmlformats.org/officeDocument/2006/relationships/image" Target="../media/image206.png"/><Relationship Id="rId4" Type="http://schemas.openxmlformats.org/officeDocument/2006/relationships/image" Target="../media/image207.png"/><Relationship Id="rId5" Type="http://schemas.openxmlformats.org/officeDocument/2006/relationships/image" Target="../media/image208.png"/><Relationship Id="rId6" Type="http://schemas.openxmlformats.org/officeDocument/2006/relationships/image" Target="../media/image209.jpeg"/><Relationship Id="rId7" Type="http://schemas.openxmlformats.org/officeDocument/2006/relationships/image" Target="../media/image210.jpeg"/><Relationship Id="rId8" Type="http://schemas.openxmlformats.org/officeDocument/2006/relationships/image" Target="../media/image211.png"/><Relationship Id="rId9" Type="http://schemas.openxmlformats.org/officeDocument/2006/relationships/image" Target="../media/image212.jpeg"/><Relationship Id="rId10" Type="http://schemas.openxmlformats.org/officeDocument/2006/relationships/image" Target="../media/image213.jpeg"/>
</Relationships>
</file>

<file path=xl/drawings/drawing1.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55440</xdr:colOff>
      <xdr:row>1</xdr:row>
      <xdr:rowOff>105480</xdr:rowOff>
    </xdr:from>
    <xdr:to>
      <xdr:col>2</xdr:col>
      <xdr:colOff>312120</xdr:colOff>
      <xdr:row>1</xdr:row>
      <xdr:rowOff>466920</xdr:rowOff>
    </xdr:to>
    <xdr:pic>
      <xdr:nvPicPr>
        <xdr:cNvPr descr="" id="0" name="Рисунок 35"/>
        <xdr:cNvPicPr/>
      </xdr:nvPicPr>
      <xdr:blipFill>
        <a:blip r:embed="rId1"/>
        <a:stretch>
          <a:fillRect/>
        </a:stretch>
      </xdr:blipFill>
      <xdr:spPr>
        <a:xfrm>
          <a:off x="479160" y="361440"/>
          <a:ext cx="1720080" cy="361440"/>
        </a:xfrm>
        <a:prstGeom prst="rect">
          <a:avLst/>
        </a:prstGeom>
      </xdr:spPr>
    </xdr:pic>
    <xdr:clientData/>
  </xdr:twoCellAnchor>
  <xdr:twoCellAnchor editAs="absolute">
    <xdr:from>
      <xdr:col>2</xdr:col>
      <xdr:colOff>503280</xdr:colOff>
      <xdr:row>1</xdr:row>
      <xdr:rowOff>133920</xdr:rowOff>
    </xdr:from>
    <xdr:to>
      <xdr:col>2</xdr:col>
      <xdr:colOff>2531880</xdr:colOff>
      <xdr:row>1</xdr:row>
      <xdr:rowOff>428760</xdr:rowOff>
    </xdr:to>
    <xdr:pic>
      <xdr:nvPicPr>
        <xdr:cNvPr descr="" id="1" name="Рисунок 1"/>
        <xdr:cNvPicPr/>
      </xdr:nvPicPr>
      <xdr:blipFill>
        <a:blip r:embed="rId2"/>
        <a:stretch>
          <a:fillRect/>
        </a:stretch>
      </xdr:blipFill>
      <xdr:spPr>
        <a:xfrm>
          <a:off x="2390400" y="389880"/>
          <a:ext cx="2028600" cy="294840"/>
        </a:xfrm>
        <a:prstGeom prst="rect">
          <a:avLst/>
        </a:prstGeom>
      </xdr:spPr>
    </xdr:pic>
    <xdr:clientData/>
  </xdr:twoCellAnchor>
  <xdr:twoCellAnchor editAs="absolute">
    <xdr:from>
      <xdr:col>0</xdr:col>
      <xdr:colOff>65160</xdr:colOff>
      <xdr:row>3</xdr:row>
      <xdr:rowOff>57600</xdr:rowOff>
    </xdr:from>
    <xdr:to>
      <xdr:col>1</xdr:col>
      <xdr:colOff>931680</xdr:colOff>
      <xdr:row>3</xdr:row>
      <xdr:rowOff>266760</xdr:rowOff>
    </xdr:to>
    <xdr:pic>
      <xdr:nvPicPr>
        <xdr:cNvPr descr="" id="2" name="Рисунок 113"/>
        <xdr:cNvPicPr/>
      </xdr:nvPicPr>
      <xdr:blipFill>
        <a:blip r:embed="rId3"/>
        <a:stretch>
          <a:fillRect/>
        </a:stretch>
      </xdr:blipFill>
      <xdr:spPr>
        <a:xfrm>
          <a:off x="65160" y="1262520"/>
          <a:ext cx="1290240" cy="209160"/>
        </a:xfrm>
        <a:prstGeom prst="rect">
          <a:avLst/>
        </a:prstGeom>
      </xdr:spPr>
    </xdr:pic>
    <xdr:clientData/>
  </xdr:twoCellAnchor>
  <xdr:twoCellAnchor editAs="absolute">
    <xdr:from>
      <xdr:col>0</xdr:col>
      <xdr:colOff>141480</xdr:colOff>
      <xdr:row>5</xdr:row>
      <xdr:rowOff>438840</xdr:rowOff>
    </xdr:from>
    <xdr:to>
      <xdr:col>2</xdr:col>
      <xdr:colOff>2465280</xdr:colOff>
      <xdr:row>5</xdr:row>
      <xdr:rowOff>2086200</xdr:rowOff>
    </xdr:to>
    <xdr:pic>
      <xdr:nvPicPr>
        <xdr:cNvPr descr="" id="3" name="Рисунок 2"/>
        <xdr:cNvPicPr/>
      </xdr:nvPicPr>
      <xdr:blipFill>
        <a:blip r:embed="rId4"/>
        <a:stretch>
          <a:fillRect/>
        </a:stretch>
      </xdr:blipFill>
      <xdr:spPr>
        <a:xfrm>
          <a:off x="141480" y="5847480"/>
          <a:ext cx="4210920" cy="1647360"/>
        </a:xfrm>
        <a:prstGeom prst="rect">
          <a:avLst/>
        </a:prstGeom>
      </xdr:spPr>
    </xdr:pic>
    <xdr:clientData/>
  </xdr:twoCellAnchor>
  <xdr:twoCellAnchor editAs="absolute">
    <xdr:from>
      <xdr:col>0</xdr:col>
      <xdr:colOff>27000</xdr:colOff>
      <xdr:row>3</xdr:row>
      <xdr:rowOff>305280</xdr:rowOff>
    </xdr:from>
    <xdr:to>
      <xdr:col>3</xdr:col>
      <xdr:colOff>331560</xdr:colOff>
      <xdr:row>5</xdr:row>
      <xdr:rowOff>685800</xdr:rowOff>
    </xdr:to>
    <xdr:pic>
      <xdr:nvPicPr>
        <xdr:cNvPr descr="" id="4" name="Рисунок 2"/>
        <xdr:cNvPicPr/>
      </xdr:nvPicPr>
      <xdr:blipFill>
        <a:blip r:embed="rId5"/>
        <a:stretch>
          <a:fillRect/>
        </a:stretch>
      </xdr:blipFill>
      <xdr:spPr>
        <a:xfrm>
          <a:off x="27000" y="1510200"/>
          <a:ext cx="4856040" cy="4584240"/>
        </a:xfrm>
        <a:prstGeom prst="rect">
          <a:avLst/>
        </a:prstGeom>
      </xdr:spPr>
    </xdr:pic>
    <xdr:clientData/>
  </xdr:twoCellAnchor>
  <xdr:twoCellAnchor editAs="absolute">
    <xdr:from>
      <xdr:col>0</xdr:col>
      <xdr:colOff>65160</xdr:colOff>
      <xdr:row>7</xdr:row>
      <xdr:rowOff>57600</xdr:rowOff>
    </xdr:from>
    <xdr:to>
      <xdr:col>1</xdr:col>
      <xdr:colOff>941040</xdr:colOff>
      <xdr:row>7</xdr:row>
      <xdr:rowOff>266760</xdr:rowOff>
    </xdr:to>
    <xdr:pic>
      <xdr:nvPicPr>
        <xdr:cNvPr descr="" id="5" name="Рисунок 113"/>
        <xdr:cNvPicPr/>
      </xdr:nvPicPr>
      <xdr:blipFill>
        <a:blip r:embed="rId6"/>
        <a:stretch>
          <a:fillRect/>
        </a:stretch>
      </xdr:blipFill>
      <xdr:spPr>
        <a:xfrm>
          <a:off x="65160" y="8531640"/>
          <a:ext cx="1299600" cy="209160"/>
        </a:xfrm>
        <a:prstGeom prst="rect">
          <a:avLst/>
        </a:prstGeom>
      </xdr:spPr>
    </xdr:pic>
    <xdr:clientData/>
  </xdr:twoCellAnchor>
  <xdr:twoCellAnchor editAs="absolute">
    <xdr:from>
      <xdr:col>1</xdr:col>
      <xdr:colOff>703440</xdr:colOff>
      <xdr:row>7</xdr:row>
      <xdr:rowOff>334080</xdr:rowOff>
    </xdr:from>
    <xdr:to>
      <xdr:col>2</xdr:col>
      <xdr:colOff>1350720</xdr:colOff>
      <xdr:row>8</xdr:row>
      <xdr:rowOff>1514880</xdr:rowOff>
    </xdr:to>
    <xdr:pic>
      <xdr:nvPicPr>
        <xdr:cNvPr descr="" id="6" name="Рисунок 2"/>
        <xdr:cNvPicPr/>
      </xdr:nvPicPr>
      <xdr:blipFill>
        <a:blip r:embed="rId7"/>
        <a:stretch>
          <a:fillRect/>
        </a:stretch>
      </xdr:blipFill>
      <xdr:spPr>
        <a:xfrm>
          <a:off x="1127160" y="8808120"/>
          <a:ext cx="2110680" cy="1730880"/>
        </a:xfrm>
        <a:prstGeom prst="rect">
          <a:avLst/>
        </a:prstGeom>
      </xdr:spPr>
    </xdr:pic>
    <xdr:clientData/>
  </xdr:twoCellAnchor>
  <xdr:twoCellAnchor editAs="absolute">
    <xdr:from>
      <xdr:col>0</xdr:col>
      <xdr:colOff>217440</xdr:colOff>
      <xdr:row>8</xdr:row>
      <xdr:rowOff>629280</xdr:rowOff>
    </xdr:from>
    <xdr:to>
      <xdr:col>2</xdr:col>
      <xdr:colOff>931320</xdr:colOff>
      <xdr:row>9</xdr:row>
      <xdr:rowOff>362160</xdr:rowOff>
    </xdr:to>
    <xdr:pic>
      <xdr:nvPicPr>
        <xdr:cNvPr descr="" id="7" name="Рисунок 3"/>
        <xdr:cNvPicPr/>
      </xdr:nvPicPr>
      <xdr:blipFill>
        <a:blip r:embed="rId8"/>
        <a:stretch>
          <a:fillRect/>
        </a:stretch>
      </xdr:blipFill>
      <xdr:spPr>
        <a:xfrm>
          <a:off x="217440" y="9653400"/>
          <a:ext cx="2601000" cy="2000880"/>
        </a:xfrm>
        <a:prstGeom prst="rect">
          <a:avLst/>
        </a:prstGeom>
      </xdr:spPr>
    </xdr:pic>
    <xdr:clientData/>
  </xdr:twoCellAnchor>
</xdr:wsDr>
</file>

<file path=xl/drawings/drawing10.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1370160</xdr:colOff>
      <xdr:row>3</xdr:row>
      <xdr:rowOff>143280</xdr:rowOff>
    </xdr:from>
    <xdr:to>
      <xdr:col>1</xdr:col>
      <xdr:colOff>3655800</xdr:colOff>
      <xdr:row>4</xdr:row>
      <xdr:rowOff>1362240</xdr:rowOff>
    </xdr:to>
    <xdr:pic>
      <xdr:nvPicPr>
        <xdr:cNvPr descr="" id="220" name="Рисунок 18"/>
        <xdr:cNvPicPr/>
      </xdr:nvPicPr>
      <xdr:blipFill>
        <a:blip r:embed="rId1"/>
        <a:stretch>
          <a:fillRect/>
        </a:stretch>
      </xdr:blipFill>
      <xdr:spPr>
        <a:xfrm>
          <a:off x="1793880" y="1654560"/>
          <a:ext cx="2285640" cy="2509560"/>
        </a:xfrm>
        <a:prstGeom prst="rect">
          <a:avLst/>
        </a:prstGeom>
      </xdr:spPr>
    </xdr:pic>
    <xdr:clientData/>
  </xdr:twoCellAnchor>
  <xdr:twoCellAnchor editAs="absolute">
    <xdr:from>
      <xdr:col>0</xdr:col>
      <xdr:colOff>312840</xdr:colOff>
      <xdr:row>1</xdr:row>
      <xdr:rowOff>133920</xdr:rowOff>
    </xdr:from>
    <xdr:to>
      <xdr:col>1</xdr:col>
      <xdr:colOff>1550880</xdr:colOff>
      <xdr:row>1</xdr:row>
      <xdr:rowOff>495360</xdr:rowOff>
    </xdr:to>
    <xdr:pic>
      <xdr:nvPicPr>
        <xdr:cNvPr descr="" id="221" name="Рисунок 35"/>
        <xdr:cNvPicPr/>
      </xdr:nvPicPr>
      <xdr:blipFill>
        <a:blip r:embed="rId2"/>
        <a:stretch>
          <a:fillRect/>
        </a:stretch>
      </xdr:blipFill>
      <xdr:spPr>
        <a:xfrm>
          <a:off x="312840" y="389880"/>
          <a:ext cx="1661760" cy="361440"/>
        </a:xfrm>
        <a:prstGeom prst="rect">
          <a:avLst/>
        </a:prstGeom>
      </xdr:spPr>
    </xdr:pic>
    <xdr:clientData/>
  </xdr:twoCellAnchor>
  <xdr:twoCellAnchor editAs="absolute">
    <xdr:from>
      <xdr:col>1</xdr:col>
      <xdr:colOff>3665520</xdr:colOff>
      <xdr:row>1</xdr:row>
      <xdr:rowOff>200520</xdr:rowOff>
    </xdr:from>
    <xdr:to>
      <xdr:col>3</xdr:col>
      <xdr:colOff>455400</xdr:colOff>
      <xdr:row>1</xdr:row>
      <xdr:rowOff>495360</xdr:rowOff>
    </xdr:to>
    <xdr:pic>
      <xdr:nvPicPr>
        <xdr:cNvPr descr="" id="222" name="Рисунок 1"/>
        <xdr:cNvPicPr/>
      </xdr:nvPicPr>
      <xdr:blipFill>
        <a:blip r:embed="rId3"/>
        <a:stretch>
          <a:fillRect/>
        </a:stretch>
      </xdr:blipFill>
      <xdr:spPr>
        <a:xfrm>
          <a:off x="4089240" y="456480"/>
          <a:ext cx="2320920" cy="294840"/>
        </a:xfrm>
        <a:prstGeom prst="rect">
          <a:avLst/>
        </a:prstGeom>
      </xdr:spPr>
    </xdr:pic>
    <xdr:clientData/>
  </xdr:twoCellAnchor>
  <xdr:twoCellAnchor editAs="absolute">
    <xdr:from>
      <xdr:col>0</xdr:col>
      <xdr:colOff>208080</xdr:colOff>
      <xdr:row>3</xdr:row>
      <xdr:rowOff>933840</xdr:rowOff>
    </xdr:from>
    <xdr:to>
      <xdr:col>1</xdr:col>
      <xdr:colOff>2417400</xdr:colOff>
      <xdr:row>5</xdr:row>
      <xdr:rowOff>28440</xdr:rowOff>
    </xdr:to>
    <xdr:pic>
      <xdr:nvPicPr>
        <xdr:cNvPr descr="" id="223" name="Рисунок 17"/>
        <xdr:cNvPicPr/>
      </xdr:nvPicPr>
      <xdr:blipFill>
        <a:blip r:embed="rId4"/>
        <a:stretch>
          <a:fillRect/>
        </a:stretch>
      </xdr:blipFill>
      <xdr:spPr>
        <a:xfrm>
          <a:off x="208080" y="2445120"/>
          <a:ext cx="2633040" cy="2814480"/>
        </a:xfrm>
        <a:prstGeom prst="rect">
          <a:avLst/>
        </a:prstGeom>
      </xdr:spPr>
    </xdr:pic>
    <xdr:clientData/>
  </xdr:twoCellAnchor>
</xdr:wsDr>
</file>

<file path=xl/drawings/drawing11.xml><?xml version="1.0" encoding="utf-8"?>
<xdr:wsDr xmlns:a="http://schemas.openxmlformats.org/drawingml/2006/main" xmlns:r="http://schemas.openxmlformats.org/officeDocument/2006/relationships" xmlns:xdr="http://schemas.openxmlformats.org/drawingml/2006/spreadsheetDrawing">
  <xdr:twoCellAnchor editAs="absolute">
    <xdr:from>
      <xdr:col>0</xdr:col>
      <xdr:colOff>370080</xdr:colOff>
      <xdr:row>30</xdr:row>
      <xdr:rowOff>105480</xdr:rowOff>
    </xdr:from>
    <xdr:to>
      <xdr:col>2</xdr:col>
      <xdr:colOff>284040</xdr:colOff>
      <xdr:row>30</xdr:row>
      <xdr:rowOff>1171800</xdr:rowOff>
    </xdr:to>
    <xdr:pic>
      <xdr:nvPicPr>
        <xdr:cNvPr descr="" id="224" name="Рисунок 5"/>
        <xdr:cNvPicPr/>
      </xdr:nvPicPr>
      <xdr:blipFill>
        <a:blip r:embed="rId1"/>
        <a:stretch>
          <a:fillRect/>
        </a:stretch>
      </xdr:blipFill>
      <xdr:spPr>
        <a:xfrm>
          <a:off x="370080" y="23420880"/>
          <a:ext cx="1740240" cy="1066320"/>
        </a:xfrm>
        <a:prstGeom prst="rect">
          <a:avLst/>
        </a:prstGeom>
      </xdr:spPr>
    </xdr:pic>
    <xdr:clientData/>
  </xdr:twoCellAnchor>
  <xdr:twoCellAnchor editAs="absolute">
    <xdr:from>
      <xdr:col>8</xdr:col>
      <xdr:colOff>4368960</xdr:colOff>
      <xdr:row>7</xdr:row>
      <xdr:rowOff>684000</xdr:rowOff>
    </xdr:from>
    <xdr:to>
      <xdr:col>8</xdr:col>
      <xdr:colOff>4930920</xdr:colOff>
      <xdr:row>7</xdr:row>
      <xdr:rowOff>966240</xdr:rowOff>
    </xdr:to>
    <xdr:sp>
      <xdr:nvSpPr>
        <xdr:cNvPr id="225" name="CustomShape 1"/>
        <xdr:cNvSpPr/>
      </xdr:nvSpPr>
      <xdr:spPr>
        <a:xfrm>
          <a:off x="9171720" y="502056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94 шт </a:t>
          </a:r>
          <a:r>
            <a:rPr lang="ru-RU" sz="1100">
              <a:solidFill>
                <a:srgbClr val="b9cde5"/>
              </a:solidFill>
              <a:latin typeface="Calibri"/>
            </a:rPr>
            <a:t>.</a:t>
          </a:r>
          <a:endParaRPr/>
        </a:p>
      </xdr:txBody>
    </xdr:sp>
    <xdr:clientData/>
  </xdr:twoCellAnchor>
  <xdr:twoCellAnchor editAs="absolute">
    <xdr:from>
      <xdr:col>8</xdr:col>
      <xdr:colOff>4368960</xdr:colOff>
      <xdr:row>8</xdr:row>
      <xdr:rowOff>652320</xdr:rowOff>
    </xdr:from>
    <xdr:to>
      <xdr:col>8</xdr:col>
      <xdr:colOff>4930920</xdr:colOff>
      <xdr:row>8</xdr:row>
      <xdr:rowOff>934560</xdr:rowOff>
    </xdr:to>
    <xdr:sp>
      <xdr:nvSpPr>
        <xdr:cNvPr id="226" name="CustomShape 1"/>
        <xdr:cNvSpPr/>
      </xdr:nvSpPr>
      <xdr:spPr>
        <a:xfrm>
          <a:off x="9171720" y="603252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10 шт </a:t>
          </a:r>
          <a:r>
            <a:rPr lang="ru-RU" sz="1100">
              <a:solidFill>
                <a:srgbClr val="b9cde5"/>
              </a:solidFill>
              <a:latin typeface="Calibri"/>
            </a:rPr>
            <a:t>.</a:t>
          </a:r>
          <a:endParaRPr/>
        </a:p>
      </xdr:txBody>
    </xdr:sp>
    <xdr:clientData/>
  </xdr:twoCellAnchor>
  <xdr:twoCellAnchor editAs="absolute">
    <xdr:from>
      <xdr:col>8</xdr:col>
      <xdr:colOff>4351680</xdr:colOff>
      <xdr:row>10</xdr:row>
      <xdr:rowOff>652320</xdr:rowOff>
    </xdr:from>
    <xdr:to>
      <xdr:col>8</xdr:col>
      <xdr:colOff>4913640</xdr:colOff>
      <xdr:row>10</xdr:row>
      <xdr:rowOff>934560</xdr:rowOff>
    </xdr:to>
    <xdr:sp>
      <xdr:nvSpPr>
        <xdr:cNvPr id="227" name="CustomShape 1"/>
        <xdr:cNvSpPr/>
      </xdr:nvSpPr>
      <xdr:spPr>
        <a:xfrm>
          <a:off x="9154440" y="735156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98 шт </a:t>
          </a:r>
          <a:r>
            <a:rPr lang="ru-RU" sz="1100">
              <a:solidFill>
                <a:srgbClr val="b9cde5"/>
              </a:solidFill>
              <a:latin typeface="Calibri"/>
            </a:rPr>
            <a:t>.</a:t>
          </a:r>
          <a:endParaRPr/>
        </a:p>
      </xdr:txBody>
    </xdr:sp>
    <xdr:clientData/>
  </xdr:twoCellAnchor>
  <xdr:twoCellAnchor editAs="absolute">
    <xdr:from>
      <xdr:col>8</xdr:col>
      <xdr:colOff>4368960</xdr:colOff>
      <xdr:row>12</xdr:row>
      <xdr:rowOff>680400</xdr:rowOff>
    </xdr:from>
    <xdr:to>
      <xdr:col>8</xdr:col>
      <xdr:colOff>4930920</xdr:colOff>
      <xdr:row>12</xdr:row>
      <xdr:rowOff>962640</xdr:rowOff>
    </xdr:to>
    <xdr:sp>
      <xdr:nvSpPr>
        <xdr:cNvPr id="228" name="CustomShape 1"/>
        <xdr:cNvSpPr/>
      </xdr:nvSpPr>
      <xdr:spPr>
        <a:xfrm>
          <a:off x="9171720" y="867996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98 шт </a:t>
          </a:r>
          <a:r>
            <a:rPr lang="ru-RU" sz="1100">
              <a:solidFill>
                <a:srgbClr val="b9cde5"/>
              </a:solidFill>
              <a:latin typeface="Calibri"/>
            </a:rPr>
            <a:t>.</a:t>
          </a:r>
          <a:endParaRPr/>
        </a:p>
      </xdr:txBody>
    </xdr:sp>
    <xdr:clientData/>
  </xdr:twoCellAnchor>
  <xdr:twoCellAnchor editAs="absolute">
    <xdr:from>
      <xdr:col>0</xdr:col>
      <xdr:colOff>246240</xdr:colOff>
      <xdr:row>1</xdr:row>
      <xdr:rowOff>86400</xdr:rowOff>
    </xdr:from>
    <xdr:to>
      <xdr:col>2</xdr:col>
      <xdr:colOff>398160</xdr:colOff>
      <xdr:row>1</xdr:row>
      <xdr:rowOff>486000</xdr:rowOff>
    </xdr:to>
    <xdr:pic>
      <xdr:nvPicPr>
        <xdr:cNvPr descr="" id="229" name="Рисунок 35"/>
        <xdr:cNvPicPr/>
      </xdr:nvPicPr>
      <xdr:blipFill>
        <a:blip r:embed="rId2"/>
        <a:stretch>
          <a:fillRect/>
        </a:stretch>
      </xdr:blipFill>
      <xdr:spPr>
        <a:xfrm>
          <a:off x="246240" y="333000"/>
          <a:ext cx="1978200" cy="399600"/>
        </a:xfrm>
        <a:prstGeom prst="rect">
          <a:avLst/>
        </a:prstGeom>
      </xdr:spPr>
    </xdr:pic>
    <xdr:clientData/>
  </xdr:twoCellAnchor>
  <xdr:twoCellAnchor editAs="absolute">
    <xdr:from>
      <xdr:col>0</xdr:col>
      <xdr:colOff>227160</xdr:colOff>
      <xdr:row>7</xdr:row>
      <xdr:rowOff>360</xdr:rowOff>
    </xdr:from>
    <xdr:to>
      <xdr:col>2</xdr:col>
      <xdr:colOff>141120</xdr:colOff>
      <xdr:row>7</xdr:row>
      <xdr:rowOff>981000</xdr:rowOff>
    </xdr:to>
    <xdr:pic>
      <xdr:nvPicPr>
        <xdr:cNvPr descr="" id="230" name="Рисунок 46"/>
        <xdr:cNvPicPr/>
      </xdr:nvPicPr>
      <xdr:blipFill>
        <a:blip r:embed="rId3"/>
        <a:stretch>
          <a:fillRect/>
        </a:stretch>
      </xdr:blipFill>
      <xdr:spPr>
        <a:xfrm>
          <a:off x="227160" y="4336920"/>
          <a:ext cx="1740240" cy="980640"/>
        </a:xfrm>
        <a:prstGeom prst="rect">
          <a:avLst/>
        </a:prstGeom>
      </xdr:spPr>
    </xdr:pic>
    <xdr:clientData/>
  </xdr:twoCellAnchor>
  <xdr:twoCellAnchor editAs="absolute">
    <xdr:from>
      <xdr:col>0</xdr:col>
      <xdr:colOff>446040</xdr:colOff>
      <xdr:row>10</xdr:row>
      <xdr:rowOff>19440</xdr:rowOff>
    </xdr:from>
    <xdr:to>
      <xdr:col>1</xdr:col>
      <xdr:colOff>388440</xdr:colOff>
      <xdr:row>10</xdr:row>
      <xdr:rowOff>990720</xdr:rowOff>
    </xdr:to>
    <xdr:pic>
      <xdr:nvPicPr>
        <xdr:cNvPr descr="" id="231" name="Рисунок 48"/>
        <xdr:cNvPicPr/>
      </xdr:nvPicPr>
      <xdr:blipFill>
        <a:blip r:embed="rId4"/>
        <a:stretch>
          <a:fillRect/>
        </a:stretch>
      </xdr:blipFill>
      <xdr:spPr>
        <a:xfrm>
          <a:off x="446040" y="6718680"/>
          <a:ext cx="1203840" cy="971280"/>
        </a:xfrm>
        <a:prstGeom prst="rect">
          <a:avLst/>
        </a:prstGeom>
      </xdr:spPr>
    </xdr:pic>
    <xdr:clientData/>
  </xdr:twoCellAnchor>
  <xdr:twoCellAnchor editAs="absolute">
    <xdr:from>
      <xdr:col>0</xdr:col>
      <xdr:colOff>141480</xdr:colOff>
      <xdr:row>13</xdr:row>
      <xdr:rowOff>143280</xdr:rowOff>
    </xdr:from>
    <xdr:to>
      <xdr:col>2</xdr:col>
      <xdr:colOff>617400</xdr:colOff>
      <xdr:row>13</xdr:row>
      <xdr:rowOff>809640</xdr:rowOff>
    </xdr:to>
    <xdr:pic>
      <xdr:nvPicPr>
        <xdr:cNvPr descr="" id="232" name="Рисунок 49"/>
        <xdr:cNvPicPr/>
      </xdr:nvPicPr>
      <xdr:blipFill>
        <a:blip r:embed="rId5"/>
        <a:stretch>
          <a:fillRect/>
        </a:stretch>
      </xdr:blipFill>
      <xdr:spPr>
        <a:xfrm>
          <a:off x="141480" y="9186480"/>
          <a:ext cx="2302200" cy="666360"/>
        </a:xfrm>
        <a:prstGeom prst="rect">
          <a:avLst/>
        </a:prstGeom>
      </xdr:spPr>
    </xdr:pic>
    <xdr:clientData/>
  </xdr:twoCellAnchor>
  <xdr:twoCellAnchor editAs="absolute">
    <xdr:from>
      <xdr:col>0</xdr:col>
      <xdr:colOff>274680</xdr:colOff>
      <xdr:row>15</xdr:row>
      <xdr:rowOff>19440</xdr:rowOff>
    </xdr:from>
    <xdr:to>
      <xdr:col>1</xdr:col>
      <xdr:colOff>522000</xdr:colOff>
      <xdr:row>15</xdr:row>
      <xdr:rowOff>1552680</xdr:rowOff>
    </xdr:to>
    <xdr:pic>
      <xdr:nvPicPr>
        <xdr:cNvPr descr="" id="233" name="Рисунок 56"/>
        <xdr:cNvPicPr/>
      </xdr:nvPicPr>
      <xdr:blipFill>
        <a:blip r:embed="rId6"/>
        <a:stretch>
          <a:fillRect/>
        </a:stretch>
      </xdr:blipFill>
      <xdr:spPr>
        <a:xfrm>
          <a:off x="274680" y="10381680"/>
          <a:ext cx="1508760" cy="1533240"/>
        </a:xfrm>
        <a:prstGeom prst="rect">
          <a:avLst/>
        </a:prstGeom>
      </xdr:spPr>
    </xdr:pic>
    <xdr:clientData/>
  </xdr:twoCellAnchor>
  <xdr:twoCellAnchor editAs="absolute">
    <xdr:from>
      <xdr:col>8</xdr:col>
      <xdr:colOff>4368960</xdr:colOff>
      <xdr:row>39</xdr:row>
      <xdr:rowOff>873720</xdr:rowOff>
    </xdr:from>
    <xdr:to>
      <xdr:col>8</xdr:col>
      <xdr:colOff>4930920</xdr:colOff>
      <xdr:row>39</xdr:row>
      <xdr:rowOff>1155960</xdr:rowOff>
    </xdr:to>
    <xdr:sp>
      <xdr:nvSpPr>
        <xdr:cNvPr id="234" name="CustomShape 1"/>
        <xdr:cNvSpPr/>
      </xdr:nvSpPr>
      <xdr:spPr>
        <a:xfrm>
          <a:off x="9171720" y="3755952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44 шт </a:t>
          </a:r>
          <a:r>
            <a:rPr lang="ru-RU" sz="1100">
              <a:solidFill>
                <a:srgbClr val="b9cde5"/>
              </a:solidFill>
              <a:latin typeface="Calibri"/>
            </a:rPr>
            <a:t>.</a:t>
          </a:r>
          <a:endParaRPr/>
        </a:p>
      </xdr:txBody>
    </xdr:sp>
    <xdr:clientData/>
  </xdr:twoCellAnchor>
  <xdr:twoCellAnchor editAs="absolute">
    <xdr:from>
      <xdr:col>8</xdr:col>
      <xdr:colOff>4368960</xdr:colOff>
      <xdr:row>41</xdr:row>
      <xdr:rowOff>871200</xdr:rowOff>
    </xdr:from>
    <xdr:to>
      <xdr:col>8</xdr:col>
      <xdr:colOff>4930920</xdr:colOff>
      <xdr:row>41</xdr:row>
      <xdr:rowOff>1153440</xdr:rowOff>
    </xdr:to>
    <xdr:sp>
      <xdr:nvSpPr>
        <xdr:cNvPr id="235" name="CustomShape 1"/>
        <xdr:cNvSpPr/>
      </xdr:nvSpPr>
      <xdr:spPr>
        <a:xfrm>
          <a:off x="9171720" y="4020480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30 шт </a:t>
          </a:r>
          <a:r>
            <a:rPr lang="ru-RU" sz="1100">
              <a:solidFill>
                <a:srgbClr val="b9cde5"/>
              </a:solidFill>
              <a:latin typeface="Calibri"/>
            </a:rPr>
            <a:t>.</a:t>
          </a:r>
          <a:endParaRPr/>
        </a:p>
      </xdr:txBody>
    </xdr:sp>
    <xdr:clientData/>
  </xdr:twoCellAnchor>
  <xdr:twoCellAnchor editAs="absolute">
    <xdr:from>
      <xdr:col>8</xdr:col>
      <xdr:colOff>4368960</xdr:colOff>
      <xdr:row>46</xdr:row>
      <xdr:rowOff>873360</xdr:rowOff>
    </xdr:from>
    <xdr:to>
      <xdr:col>8</xdr:col>
      <xdr:colOff>4930920</xdr:colOff>
      <xdr:row>46</xdr:row>
      <xdr:rowOff>1155600</xdr:rowOff>
    </xdr:to>
    <xdr:sp>
      <xdr:nvSpPr>
        <xdr:cNvPr id="236" name="CustomShape 1"/>
        <xdr:cNvSpPr/>
      </xdr:nvSpPr>
      <xdr:spPr>
        <a:xfrm>
          <a:off x="9171720" y="4593852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10 шт </a:t>
          </a:r>
          <a:r>
            <a:rPr lang="ru-RU" sz="1100">
              <a:solidFill>
                <a:srgbClr val="b9cde5"/>
              </a:solidFill>
              <a:latin typeface="Calibri"/>
            </a:rPr>
            <a:t>.</a:t>
          </a:r>
          <a:endParaRPr/>
        </a:p>
      </xdr:txBody>
    </xdr:sp>
    <xdr:clientData/>
  </xdr:twoCellAnchor>
  <xdr:twoCellAnchor editAs="absolute">
    <xdr:from>
      <xdr:col>8</xdr:col>
      <xdr:colOff>4462920</xdr:colOff>
      <xdr:row>48</xdr:row>
      <xdr:rowOff>872280</xdr:rowOff>
    </xdr:from>
    <xdr:to>
      <xdr:col>8</xdr:col>
      <xdr:colOff>4954680</xdr:colOff>
      <xdr:row>48</xdr:row>
      <xdr:rowOff>1154520</xdr:rowOff>
    </xdr:to>
    <xdr:sp>
      <xdr:nvSpPr>
        <xdr:cNvPr id="237" name="CustomShape 1"/>
        <xdr:cNvSpPr/>
      </xdr:nvSpPr>
      <xdr:spPr>
        <a:xfrm>
          <a:off x="9265680" y="48584880"/>
          <a:ext cx="4917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8 шт </a:t>
          </a:r>
          <a:r>
            <a:rPr lang="ru-RU" sz="1100">
              <a:solidFill>
                <a:srgbClr val="b9cde5"/>
              </a:solidFill>
              <a:latin typeface="Calibri"/>
            </a:rPr>
            <a:t>.</a:t>
          </a:r>
          <a:endParaRPr/>
        </a:p>
      </xdr:txBody>
    </xdr:sp>
    <xdr:clientData/>
  </xdr:twoCellAnchor>
  <xdr:twoCellAnchor editAs="absolute">
    <xdr:from>
      <xdr:col>8</xdr:col>
      <xdr:colOff>4367880</xdr:colOff>
      <xdr:row>13</xdr:row>
      <xdr:rowOff>681840</xdr:rowOff>
    </xdr:from>
    <xdr:to>
      <xdr:col>8</xdr:col>
      <xdr:colOff>4929840</xdr:colOff>
      <xdr:row>13</xdr:row>
      <xdr:rowOff>964080</xdr:rowOff>
    </xdr:to>
    <xdr:sp>
      <xdr:nvSpPr>
        <xdr:cNvPr id="238" name="CustomShape 1"/>
        <xdr:cNvSpPr/>
      </xdr:nvSpPr>
      <xdr:spPr>
        <a:xfrm>
          <a:off x="9170640" y="972504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10 шт </a:t>
          </a:r>
          <a:r>
            <a:rPr lang="ru-RU" sz="1100">
              <a:solidFill>
                <a:srgbClr val="b9cde5"/>
              </a:solidFill>
              <a:latin typeface="Calibri"/>
            </a:rPr>
            <a:t>.</a:t>
          </a:r>
          <a:endParaRPr/>
        </a:p>
      </xdr:txBody>
    </xdr:sp>
    <xdr:clientData/>
  </xdr:twoCellAnchor>
  <xdr:twoCellAnchor editAs="absolute">
    <xdr:from>
      <xdr:col>2</xdr:col>
      <xdr:colOff>179280</xdr:colOff>
      <xdr:row>1</xdr:row>
      <xdr:rowOff>114840</xdr:rowOff>
    </xdr:from>
    <xdr:to>
      <xdr:col>6</xdr:col>
      <xdr:colOff>321840</xdr:colOff>
      <xdr:row>1</xdr:row>
      <xdr:rowOff>438480</xdr:rowOff>
    </xdr:to>
    <xdr:pic>
      <xdr:nvPicPr>
        <xdr:cNvPr descr="" id="239" name="Рисунок 1"/>
        <xdr:cNvPicPr/>
      </xdr:nvPicPr>
      <xdr:blipFill>
        <a:blip r:embed="rId7"/>
        <a:stretch>
          <a:fillRect/>
        </a:stretch>
      </xdr:blipFill>
      <xdr:spPr>
        <a:xfrm>
          <a:off x="2005560" y="361440"/>
          <a:ext cx="2372400" cy="323640"/>
        </a:xfrm>
        <a:prstGeom prst="rect">
          <a:avLst/>
        </a:prstGeom>
      </xdr:spPr>
    </xdr:pic>
    <xdr:clientData/>
  </xdr:twoCellAnchor>
  <xdr:twoCellAnchor editAs="absolute">
    <xdr:from>
      <xdr:col>8</xdr:col>
      <xdr:colOff>4462920</xdr:colOff>
      <xdr:row>47</xdr:row>
      <xdr:rowOff>1027080</xdr:rowOff>
    </xdr:from>
    <xdr:to>
      <xdr:col>8</xdr:col>
      <xdr:colOff>4954680</xdr:colOff>
      <xdr:row>47</xdr:row>
      <xdr:rowOff>1309320</xdr:rowOff>
    </xdr:to>
    <xdr:sp>
      <xdr:nvSpPr>
        <xdr:cNvPr id="240" name="CustomShape 1"/>
        <xdr:cNvSpPr/>
      </xdr:nvSpPr>
      <xdr:spPr>
        <a:xfrm>
          <a:off x="9265680" y="47325600"/>
          <a:ext cx="4917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5 шт </a:t>
          </a:r>
          <a:r>
            <a:rPr lang="ru-RU" sz="1100">
              <a:solidFill>
                <a:srgbClr val="b9cde5"/>
              </a:solidFill>
              <a:latin typeface="Calibri"/>
            </a:rPr>
            <a:t>.</a:t>
          </a:r>
          <a:endParaRPr/>
        </a:p>
      </xdr:txBody>
    </xdr:sp>
    <xdr:clientData/>
  </xdr:twoCellAnchor>
  <xdr:twoCellAnchor editAs="absolute">
    <xdr:from>
      <xdr:col>0</xdr:col>
      <xdr:colOff>246240</xdr:colOff>
      <xdr:row>46</xdr:row>
      <xdr:rowOff>10080</xdr:rowOff>
    </xdr:from>
    <xdr:to>
      <xdr:col>1</xdr:col>
      <xdr:colOff>483840</xdr:colOff>
      <xdr:row>46</xdr:row>
      <xdr:rowOff>1152720</xdr:rowOff>
    </xdr:to>
    <xdr:pic>
      <xdr:nvPicPr>
        <xdr:cNvPr descr="" id="241" name="Рисунок 7"/>
        <xdr:cNvPicPr/>
      </xdr:nvPicPr>
      <xdr:blipFill>
        <a:blip r:embed="rId8"/>
        <a:stretch>
          <a:fillRect/>
        </a:stretch>
      </xdr:blipFill>
      <xdr:spPr>
        <a:xfrm>
          <a:off x="246240" y="45075240"/>
          <a:ext cx="1499040" cy="1142640"/>
        </a:xfrm>
        <a:prstGeom prst="rect">
          <a:avLst/>
        </a:prstGeom>
      </xdr:spPr>
    </xdr:pic>
    <xdr:clientData/>
  </xdr:twoCellAnchor>
  <xdr:twoCellAnchor editAs="absolute">
    <xdr:from>
      <xdr:col>0</xdr:col>
      <xdr:colOff>274680</xdr:colOff>
      <xdr:row>47</xdr:row>
      <xdr:rowOff>191160</xdr:rowOff>
    </xdr:from>
    <xdr:to>
      <xdr:col>1</xdr:col>
      <xdr:colOff>502920</xdr:colOff>
      <xdr:row>47</xdr:row>
      <xdr:rowOff>1362240</xdr:rowOff>
    </xdr:to>
    <xdr:pic>
      <xdr:nvPicPr>
        <xdr:cNvPr descr="" id="242" name="Рисунок 8"/>
        <xdr:cNvPicPr/>
      </xdr:nvPicPr>
      <xdr:blipFill>
        <a:blip r:embed="rId9"/>
        <a:stretch>
          <a:fillRect/>
        </a:stretch>
      </xdr:blipFill>
      <xdr:spPr>
        <a:xfrm>
          <a:off x="274680" y="46489680"/>
          <a:ext cx="1489680" cy="1171080"/>
        </a:xfrm>
        <a:prstGeom prst="rect">
          <a:avLst/>
        </a:prstGeom>
      </xdr:spPr>
    </xdr:pic>
    <xdr:clientData/>
  </xdr:twoCellAnchor>
  <xdr:twoCellAnchor editAs="absolute">
    <xdr:from>
      <xdr:col>0</xdr:col>
      <xdr:colOff>550800</xdr:colOff>
      <xdr:row>20</xdr:row>
      <xdr:rowOff>19440</xdr:rowOff>
    </xdr:from>
    <xdr:to>
      <xdr:col>1</xdr:col>
      <xdr:colOff>93240</xdr:colOff>
      <xdr:row>20</xdr:row>
      <xdr:rowOff>1114560</xdr:rowOff>
    </xdr:to>
    <xdr:pic>
      <xdr:nvPicPr>
        <xdr:cNvPr descr="" id="243" name="Рисунок 11"/>
        <xdr:cNvPicPr/>
      </xdr:nvPicPr>
      <xdr:blipFill>
        <a:blip r:embed="rId10"/>
        <a:stretch>
          <a:fillRect/>
        </a:stretch>
      </xdr:blipFill>
      <xdr:spPr>
        <a:xfrm>
          <a:off x="550800" y="15069600"/>
          <a:ext cx="803880" cy="1095120"/>
        </a:xfrm>
        <a:prstGeom prst="rect">
          <a:avLst/>
        </a:prstGeom>
      </xdr:spPr>
    </xdr:pic>
    <xdr:clientData/>
  </xdr:twoCellAnchor>
  <xdr:twoCellAnchor editAs="absolute">
    <xdr:from>
      <xdr:col>0</xdr:col>
      <xdr:colOff>446040</xdr:colOff>
      <xdr:row>21</xdr:row>
      <xdr:rowOff>143280</xdr:rowOff>
    </xdr:from>
    <xdr:to>
      <xdr:col>1</xdr:col>
      <xdr:colOff>350280</xdr:colOff>
      <xdr:row>21</xdr:row>
      <xdr:rowOff>1057320</xdr:rowOff>
    </xdr:to>
    <xdr:pic>
      <xdr:nvPicPr>
        <xdr:cNvPr descr="" id="244" name="Рисунок 13"/>
        <xdr:cNvPicPr/>
      </xdr:nvPicPr>
      <xdr:blipFill>
        <a:blip r:embed="rId11"/>
        <a:stretch>
          <a:fillRect/>
        </a:stretch>
      </xdr:blipFill>
      <xdr:spPr>
        <a:xfrm>
          <a:off x="446040" y="16389000"/>
          <a:ext cx="1165680" cy="914040"/>
        </a:xfrm>
        <a:prstGeom prst="rect">
          <a:avLst/>
        </a:prstGeom>
      </xdr:spPr>
    </xdr:pic>
    <xdr:clientData/>
  </xdr:twoCellAnchor>
  <xdr:twoCellAnchor editAs="absolute">
    <xdr:from>
      <xdr:col>0</xdr:col>
      <xdr:colOff>436680</xdr:colOff>
      <xdr:row>19</xdr:row>
      <xdr:rowOff>200520</xdr:rowOff>
    </xdr:from>
    <xdr:to>
      <xdr:col>2</xdr:col>
      <xdr:colOff>131400</xdr:colOff>
      <xdr:row>19</xdr:row>
      <xdr:rowOff>838440</xdr:rowOff>
    </xdr:to>
    <xdr:pic>
      <xdr:nvPicPr>
        <xdr:cNvPr descr="" id="245" name="Рисунок 15"/>
        <xdr:cNvPicPr/>
      </xdr:nvPicPr>
      <xdr:blipFill>
        <a:blip r:embed="rId12"/>
        <a:stretch>
          <a:fillRect/>
        </a:stretch>
      </xdr:blipFill>
      <xdr:spPr>
        <a:xfrm>
          <a:off x="436680" y="14206680"/>
          <a:ext cx="1521000" cy="637920"/>
        </a:xfrm>
        <a:prstGeom prst="rect">
          <a:avLst/>
        </a:prstGeom>
      </xdr:spPr>
    </xdr:pic>
    <xdr:clientData/>
  </xdr:twoCellAnchor>
  <xdr:twoCellAnchor editAs="absolute">
    <xdr:from>
      <xdr:col>0</xdr:col>
      <xdr:colOff>150840</xdr:colOff>
      <xdr:row>8</xdr:row>
      <xdr:rowOff>76680</xdr:rowOff>
    </xdr:from>
    <xdr:to>
      <xdr:col>2</xdr:col>
      <xdr:colOff>607680</xdr:colOff>
      <xdr:row>8</xdr:row>
      <xdr:rowOff>819360</xdr:rowOff>
    </xdr:to>
    <xdr:pic>
      <xdr:nvPicPr>
        <xdr:cNvPr descr="" id="246" name="Рисунок 26"/>
        <xdr:cNvPicPr/>
      </xdr:nvPicPr>
      <xdr:blipFill>
        <a:blip r:embed="rId13"/>
        <a:stretch>
          <a:fillRect/>
        </a:stretch>
      </xdr:blipFill>
      <xdr:spPr>
        <a:xfrm>
          <a:off x="150840" y="5456880"/>
          <a:ext cx="2283120" cy="742680"/>
        </a:xfrm>
        <a:prstGeom prst="rect">
          <a:avLst/>
        </a:prstGeom>
      </xdr:spPr>
    </xdr:pic>
    <xdr:clientData/>
  </xdr:twoCellAnchor>
  <xdr:twoCellAnchor editAs="absolute">
    <xdr:from>
      <xdr:col>8</xdr:col>
      <xdr:colOff>4368960</xdr:colOff>
      <xdr:row>45</xdr:row>
      <xdr:rowOff>881280</xdr:rowOff>
    </xdr:from>
    <xdr:to>
      <xdr:col>8</xdr:col>
      <xdr:colOff>4930920</xdr:colOff>
      <xdr:row>45</xdr:row>
      <xdr:rowOff>1163520</xdr:rowOff>
    </xdr:to>
    <xdr:sp>
      <xdr:nvSpPr>
        <xdr:cNvPr id="247" name="CustomShape 1"/>
        <xdr:cNvSpPr/>
      </xdr:nvSpPr>
      <xdr:spPr>
        <a:xfrm>
          <a:off x="9171720" y="4471272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40 шт </a:t>
          </a:r>
          <a:r>
            <a:rPr lang="ru-RU" sz="1100">
              <a:solidFill>
                <a:srgbClr val="b9cde5"/>
              </a:solidFill>
              <a:latin typeface="Calibri"/>
            </a:rPr>
            <a:t>.</a:t>
          </a:r>
          <a:endParaRPr/>
        </a:p>
      </xdr:txBody>
    </xdr:sp>
    <xdr:clientData/>
  </xdr:twoCellAnchor>
  <xdr:twoCellAnchor editAs="absolute">
    <xdr:from>
      <xdr:col>0</xdr:col>
      <xdr:colOff>160200</xdr:colOff>
      <xdr:row>40</xdr:row>
      <xdr:rowOff>1362600</xdr:rowOff>
    </xdr:from>
    <xdr:to>
      <xdr:col>1</xdr:col>
      <xdr:colOff>379080</xdr:colOff>
      <xdr:row>41</xdr:row>
      <xdr:rowOff>1209960</xdr:rowOff>
    </xdr:to>
    <xdr:pic>
      <xdr:nvPicPr>
        <xdr:cNvPr descr="" id="248" name="Рисунок 7"/>
        <xdr:cNvPicPr/>
      </xdr:nvPicPr>
      <xdr:blipFill>
        <a:blip r:embed="rId14"/>
        <a:stretch>
          <a:fillRect/>
        </a:stretch>
      </xdr:blipFill>
      <xdr:spPr>
        <a:xfrm>
          <a:off x="160200" y="39282120"/>
          <a:ext cx="1480320" cy="1261440"/>
        </a:xfrm>
        <a:prstGeom prst="rect">
          <a:avLst/>
        </a:prstGeom>
      </xdr:spPr>
    </xdr:pic>
    <xdr:clientData/>
  </xdr:twoCellAnchor>
  <xdr:twoCellAnchor editAs="absolute">
    <xdr:from>
      <xdr:col>0</xdr:col>
      <xdr:colOff>284040</xdr:colOff>
      <xdr:row>45</xdr:row>
      <xdr:rowOff>114840</xdr:rowOff>
    </xdr:from>
    <xdr:to>
      <xdr:col>1</xdr:col>
      <xdr:colOff>540720</xdr:colOff>
      <xdr:row>45</xdr:row>
      <xdr:rowOff>1209960</xdr:rowOff>
    </xdr:to>
    <xdr:pic>
      <xdr:nvPicPr>
        <xdr:cNvPr descr="" id="249" name="Рисунок 8"/>
        <xdr:cNvPicPr/>
      </xdr:nvPicPr>
      <xdr:blipFill>
        <a:blip r:embed="rId15"/>
        <a:stretch>
          <a:fillRect/>
        </a:stretch>
      </xdr:blipFill>
      <xdr:spPr>
        <a:xfrm>
          <a:off x="284040" y="43946280"/>
          <a:ext cx="1518120" cy="1095120"/>
        </a:xfrm>
        <a:prstGeom prst="rect">
          <a:avLst/>
        </a:prstGeom>
      </xdr:spPr>
    </xdr:pic>
    <xdr:clientData/>
  </xdr:twoCellAnchor>
  <xdr:twoCellAnchor editAs="absolute">
    <xdr:from>
      <xdr:col>8</xdr:col>
      <xdr:colOff>4537440</xdr:colOff>
      <xdr:row>1</xdr:row>
      <xdr:rowOff>11880</xdr:rowOff>
    </xdr:from>
    <xdr:to>
      <xdr:col>10</xdr:col>
      <xdr:colOff>26640</xdr:colOff>
      <xdr:row>1</xdr:row>
      <xdr:rowOff>595440</xdr:rowOff>
    </xdr:to>
    <xdr:pic>
      <xdr:nvPicPr>
        <xdr:cNvPr descr="" id="250" name="Рисунок 8"/>
        <xdr:cNvPicPr/>
      </xdr:nvPicPr>
      <xdr:blipFill>
        <a:blip r:embed="rId16"/>
        <a:stretch>
          <a:fillRect/>
        </a:stretch>
      </xdr:blipFill>
      <xdr:spPr>
        <a:xfrm>
          <a:off x="9340200" y="258480"/>
          <a:ext cx="838800" cy="583560"/>
        </a:xfrm>
        <a:prstGeom prst="rect">
          <a:avLst/>
        </a:prstGeom>
      </xdr:spPr>
    </xdr:pic>
    <xdr:clientData/>
  </xdr:twoCellAnchor>
  <xdr:twoCellAnchor editAs="absolute">
    <xdr:from>
      <xdr:col>8</xdr:col>
      <xdr:colOff>4389840</xdr:colOff>
      <xdr:row>43</xdr:row>
      <xdr:rowOff>873720</xdr:rowOff>
    </xdr:from>
    <xdr:to>
      <xdr:col>8</xdr:col>
      <xdr:colOff>4951800</xdr:colOff>
      <xdr:row>43</xdr:row>
      <xdr:rowOff>1155960</xdr:rowOff>
    </xdr:to>
    <xdr:sp>
      <xdr:nvSpPr>
        <xdr:cNvPr id="251" name="CustomShape 1"/>
        <xdr:cNvSpPr/>
      </xdr:nvSpPr>
      <xdr:spPr>
        <a:xfrm>
          <a:off x="9192600" y="4245624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10 шт </a:t>
          </a:r>
          <a:r>
            <a:rPr lang="ru-RU" sz="1100">
              <a:solidFill>
                <a:srgbClr val="b9cde5"/>
              </a:solidFill>
              <a:latin typeface="Calibri"/>
            </a:rPr>
            <a:t>.</a:t>
          </a:r>
          <a:endParaRPr/>
        </a:p>
      </xdr:txBody>
    </xdr:sp>
    <xdr:clientData/>
  </xdr:twoCellAnchor>
  <xdr:twoCellAnchor editAs="absolute">
    <xdr:from>
      <xdr:col>0</xdr:col>
      <xdr:colOff>198360</xdr:colOff>
      <xdr:row>43</xdr:row>
      <xdr:rowOff>57600</xdr:rowOff>
    </xdr:from>
    <xdr:to>
      <xdr:col>2</xdr:col>
      <xdr:colOff>36000</xdr:colOff>
      <xdr:row>43</xdr:row>
      <xdr:rowOff>1181160</xdr:rowOff>
    </xdr:to>
    <xdr:pic>
      <xdr:nvPicPr>
        <xdr:cNvPr descr="" id="252" name="Рисунок 6"/>
        <xdr:cNvPicPr/>
      </xdr:nvPicPr>
      <xdr:blipFill>
        <a:blip r:embed="rId17"/>
        <a:stretch>
          <a:fillRect/>
        </a:stretch>
      </xdr:blipFill>
      <xdr:spPr>
        <a:xfrm>
          <a:off x="198360" y="41640120"/>
          <a:ext cx="1663920" cy="1123560"/>
        </a:xfrm>
        <a:prstGeom prst="rect">
          <a:avLst/>
        </a:prstGeom>
      </xdr:spPr>
    </xdr:pic>
    <xdr:clientData/>
  </xdr:twoCellAnchor>
  <xdr:twoCellAnchor editAs="absolute">
    <xdr:from>
      <xdr:col>0</xdr:col>
      <xdr:colOff>351000</xdr:colOff>
      <xdr:row>11</xdr:row>
      <xdr:rowOff>210240</xdr:rowOff>
    </xdr:from>
    <xdr:to>
      <xdr:col>1</xdr:col>
      <xdr:colOff>379080</xdr:colOff>
      <xdr:row>13</xdr:row>
      <xdr:rowOff>28800</xdr:rowOff>
    </xdr:to>
    <xdr:pic>
      <xdr:nvPicPr>
        <xdr:cNvPr descr="" id="253" name="Рисунок 6"/>
        <xdr:cNvPicPr/>
      </xdr:nvPicPr>
      <xdr:blipFill>
        <a:blip r:embed="rId18"/>
        <a:stretch>
          <a:fillRect/>
        </a:stretch>
      </xdr:blipFill>
      <xdr:spPr>
        <a:xfrm>
          <a:off x="351000" y="7934400"/>
          <a:ext cx="1289520" cy="1137600"/>
        </a:xfrm>
        <a:prstGeom prst="rect">
          <a:avLst/>
        </a:prstGeom>
      </xdr:spPr>
    </xdr:pic>
    <xdr:clientData/>
  </xdr:twoCellAnchor>
  <xdr:twoCellAnchor editAs="absolute">
    <xdr:from>
      <xdr:col>8</xdr:col>
      <xdr:colOff>4368960</xdr:colOff>
      <xdr:row>40</xdr:row>
      <xdr:rowOff>1025280</xdr:rowOff>
    </xdr:from>
    <xdr:to>
      <xdr:col>8</xdr:col>
      <xdr:colOff>4930920</xdr:colOff>
      <xdr:row>40</xdr:row>
      <xdr:rowOff>1307520</xdr:rowOff>
    </xdr:to>
    <xdr:sp>
      <xdr:nvSpPr>
        <xdr:cNvPr id="254" name="CustomShape 1"/>
        <xdr:cNvSpPr/>
      </xdr:nvSpPr>
      <xdr:spPr>
        <a:xfrm>
          <a:off x="9171720" y="3894480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40 шт </a:t>
          </a:r>
          <a:r>
            <a:rPr lang="ru-RU" sz="1100">
              <a:solidFill>
                <a:srgbClr val="b9cde5"/>
              </a:solidFill>
              <a:latin typeface="Calibri"/>
            </a:rPr>
            <a:t>.</a:t>
          </a:r>
          <a:endParaRPr/>
        </a:p>
      </xdr:txBody>
    </xdr:sp>
    <xdr:clientData/>
  </xdr:twoCellAnchor>
  <xdr:twoCellAnchor editAs="absolute">
    <xdr:from>
      <xdr:col>0</xdr:col>
      <xdr:colOff>258840</xdr:colOff>
      <xdr:row>40</xdr:row>
      <xdr:rowOff>41760</xdr:rowOff>
    </xdr:from>
    <xdr:to>
      <xdr:col>2</xdr:col>
      <xdr:colOff>147240</xdr:colOff>
      <xdr:row>40</xdr:row>
      <xdr:rowOff>1184400</xdr:rowOff>
    </xdr:to>
    <xdr:pic>
      <xdr:nvPicPr>
        <xdr:cNvPr descr="" id="255" name="Рисунок 7"/>
        <xdr:cNvPicPr/>
      </xdr:nvPicPr>
      <xdr:blipFill>
        <a:blip r:embed="rId19"/>
        <a:stretch>
          <a:fillRect/>
        </a:stretch>
      </xdr:blipFill>
      <xdr:spPr>
        <a:xfrm>
          <a:off x="258840" y="37961280"/>
          <a:ext cx="1714680" cy="1142640"/>
        </a:xfrm>
        <a:prstGeom prst="rect">
          <a:avLst/>
        </a:prstGeom>
      </xdr:spPr>
    </xdr:pic>
    <xdr:clientData/>
  </xdr:twoCellAnchor>
  <xdr:twoCellAnchor editAs="absolute">
    <xdr:from>
      <xdr:col>0</xdr:col>
      <xdr:colOff>407880</xdr:colOff>
      <xdr:row>48</xdr:row>
      <xdr:rowOff>162360</xdr:rowOff>
    </xdr:from>
    <xdr:to>
      <xdr:col>1</xdr:col>
      <xdr:colOff>331200</xdr:colOff>
      <xdr:row>48</xdr:row>
      <xdr:rowOff>1085760</xdr:rowOff>
    </xdr:to>
    <xdr:pic>
      <xdr:nvPicPr>
        <xdr:cNvPr descr="" id="256" name="Рисунок 6"/>
        <xdr:cNvPicPr/>
      </xdr:nvPicPr>
      <xdr:blipFill>
        <a:blip r:embed="rId20"/>
        <a:stretch>
          <a:fillRect/>
        </a:stretch>
      </xdr:blipFill>
      <xdr:spPr>
        <a:xfrm>
          <a:off x="407880" y="47874960"/>
          <a:ext cx="1184760" cy="923400"/>
        </a:xfrm>
        <a:prstGeom prst="rect">
          <a:avLst/>
        </a:prstGeom>
      </xdr:spPr>
    </xdr:pic>
    <xdr:clientData/>
  </xdr:twoCellAnchor>
  <xdr:twoCellAnchor editAs="absolute">
    <xdr:from>
      <xdr:col>8</xdr:col>
      <xdr:colOff>4351680</xdr:colOff>
      <xdr:row>42</xdr:row>
      <xdr:rowOff>644040</xdr:rowOff>
    </xdr:from>
    <xdr:to>
      <xdr:col>8</xdr:col>
      <xdr:colOff>4913640</xdr:colOff>
      <xdr:row>42</xdr:row>
      <xdr:rowOff>926280</xdr:rowOff>
    </xdr:to>
    <xdr:sp>
      <xdr:nvSpPr>
        <xdr:cNvPr id="257" name="CustomShape 1"/>
        <xdr:cNvSpPr/>
      </xdr:nvSpPr>
      <xdr:spPr>
        <a:xfrm>
          <a:off x="9154440" y="4121100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40 шт </a:t>
          </a:r>
          <a:r>
            <a:rPr lang="ru-RU" sz="1100">
              <a:solidFill>
                <a:srgbClr val="b9cde5"/>
              </a:solidFill>
              <a:latin typeface="Calibri"/>
            </a:rPr>
            <a:t>.</a:t>
          </a:r>
          <a:endParaRPr/>
        </a:p>
      </xdr:txBody>
    </xdr:sp>
    <xdr:clientData/>
  </xdr:twoCellAnchor>
  <xdr:twoCellAnchor editAs="absolute">
    <xdr:from>
      <xdr:col>0</xdr:col>
      <xdr:colOff>357120</xdr:colOff>
      <xdr:row>42</xdr:row>
      <xdr:rowOff>89280</xdr:rowOff>
    </xdr:from>
    <xdr:to>
      <xdr:col>1</xdr:col>
      <xdr:colOff>293400</xdr:colOff>
      <xdr:row>42</xdr:row>
      <xdr:rowOff>860400</xdr:rowOff>
    </xdr:to>
    <xdr:pic>
      <xdr:nvPicPr>
        <xdr:cNvPr descr="" id="258" name="Рисунок 7"/>
        <xdr:cNvPicPr/>
      </xdr:nvPicPr>
      <xdr:blipFill>
        <a:blip r:embed="rId21"/>
        <a:stretch>
          <a:fillRect/>
        </a:stretch>
      </xdr:blipFill>
      <xdr:spPr>
        <a:xfrm>
          <a:off x="357120" y="40656240"/>
          <a:ext cx="1197720" cy="771120"/>
        </a:xfrm>
        <a:prstGeom prst="rect">
          <a:avLst/>
        </a:prstGeom>
      </xdr:spPr>
    </xdr:pic>
    <xdr:clientData/>
  </xdr:twoCellAnchor>
  <xdr:twoCellAnchor editAs="absolute">
    <xdr:from>
      <xdr:col>8</xdr:col>
      <xdr:colOff>4351680</xdr:colOff>
      <xdr:row>44</xdr:row>
      <xdr:rowOff>646200</xdr:rowOff>
    </xdr:from>
    <xdr:to>
      <xdr:col>8</xdr:col>
      <xdr:colOff>4913640</xdr:colOff>
      <xdr:row>44</xdr:row>
      <xdr:rowOff>928440</xdr:rowOff>
    </xdr:to>
    <xdr:sp>
      <xdr:nvSpPr>
        <xdr:cNvPr id="259" name="CustomShape 1"/>
        <xdr:cNvSpPr/>
      </xdr:nvSpPr>
      <xdr:spPr>
        <a:xfrm>
          <a:off x="9154440" y="43462080"/>
          <a:ext cx="561960" cy="282240"/>
        </a:xfrm>
        <a:prstGeom prst="cube">
          <a:avLst>
            <a:gd fmla="val 5000" name="adj"/>
          </a:avLst>
        </a:prstGeom>
        <a:solidFill>
          <a:srgbClr val="99ccff"/>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40 шт </a:t>
          </a:r>
          <a:r>
            <a:rPr lang="ru-RU" sz="1100">
              <a:solidFill>
                <a:srgbClr val="b9cde5"/>
              </a:solidFill>
              <a:latin typeface="Calibri"/>
            </a:rPr>
            <a:t>.</a:t>
          </a:r>
          <a:endParaRPr/>
        </a:p>
      </xdr:txBody>
    </xdr:sp>
    <xdr:clientData/>
  </xdr:twoCellAnchor>
  <xdr:twoCellAnchor editAs="absolute">
    <xdr:from>
      <xdr:col>0</xdr:col>
      <xdr:colOff>334800</xdr:colOff>
      <xdr:row>44</xdr:row>
      <xdr:rowOff>95760</xdr:rowOff>
    </xdr:from>
    <xdr:to>
      <xdr:col>1</xdr:col>
      <xdr:colOff>242280</xdr:colOff>
      <xdr:row>44</xdr:row>
      <xdr:rowOff>924120</xdr:rowOff>
    </xdr:to>
    <xdr:pic>
      <xdr:nvPicPr>
        <xdr:cNvPr descr="" id="260" name="Рисунок 8"/>
        <xdr:cNvPicPr/>
      </xdr:nvPicPr>
      <xdr:blipFill>
        <a:blip r:embed="rId22"/>
        <a:stretch>
          <a:fillRect/>
        </a:stretch>
      </xdr:blipFill>
      <xdr:spPr>
        <a:xfrm>
          <a:off x="334800" y="42911640"/>
          <a:ext cx="1168920" cy="828360"/>
        </a:xfrm>
        <a:prstGeom prst="rect">
          <a:avLst/>
        </a:prstGeom>
      </xdr:spPr>
    </xdr:pic>
    <xdr:clientData/>
  </xdr:twoCellAnchor>
  <xdr:twoCellAnchor editAs="absolute">
    <xdr:from>
      <xdr:col>0</xdr:col>
      <xdr:colOff>217440</xdr:colOff>
      <xdr:row>31</xdr:row>
      <xdr:rowOff>67320</xdr:rowOff>
    </xdr:from>
    <xdr:to>
      <xdr:col>1</xdr:col>
      <xdr:colOff>512280</xdr:colOff>
      <xdr:row>31</xdr:row>
      <xdr:rowOff>1200600</xdr:rowOff>
    </xdr:to>
    <xdr:pic>
      <xdr:nvPicPr>
        <xdr:cNvPr descr="" id="261" name="Рисунок 6"/>
        <xdr:cNvPicPr/>
      </xdr:nvPicPr>
      <xdr:blipFill>
        <a:blip r:embed="rId23"/>
        <a:stretch>
          <a:fillRect/>
        </a:stretch>
      </xdr:blipFill>
      <xdr:spPr>
        <a:xfrm>
          <a:off x="217440" y="24768000"/>
          <a:ext cx="1556280" cy="1133280"/>
        </a:xfrm>
        <a:prstGeom prst="rect">
          <a:avLst/>
        </a:prstGeom>
      </xdr:spPr>
    </xdr:pic>
    <xdr:clientData/>
  </xdr:twoCellAnchor>
  <xdr:twoCellAnchor editAs="absolute">
    <xdr:from>
      <xdr:col>0</xdr:col>
      <xdr:colOff>284040</xdr:colOff>
      <xdr:row>25</xdr:row>
      <xdr:rowOff>60840</xdr:rowOff>
    </xdr:from>
    <xdr:to>
      <xdr:col>2</xdr:col>
      <xdr:colOff>39240</xdr:colOff>
      <xdr:row>26</xdr:row>
      <xdr:rowOff>462240</xdr:rowOff>
    </xdr:to>
    <xdr:pic>
      <xdr:nvPicPr>
        <xdr:cNvPr descr="" id="262" name="Рисунок 6"/>
        <xdr:cNvPicPr/>
      </xdr:nvPicPr>
      <xdr:blipFill>
        <a:blip r:embed="rId24"/>
        <a:stretch>
          <a:fillRect/>
        </a:stretch>
      </xdr:blipFill>
      <xdr:spPr>
        <a:xfrm>
          <a:off x="284040" y="19694160"/>
          <a:ext cx="1581480" cy="1008720"/>
        </a:xfrm>
        <a:prstGeom prst="rect">
          <a:avLst/>
        </a:prstGeom>
      </xdr:spPr>
    </xdr:pic>
    <xdr:clientData/>
  </xdr:twoCellAnchor>
  <xdr:twoCellAnchor editAs="absolute">
    <xdr:from>
      <xdr:col>0</xdr:col>
      <xdr:colOff>458640</xdr:colOff>
      <xdr:row>39</xdr:row>
      <xdr:rowOff>60840</xdr:rowOff>
    </xdr:from>
    <xdr:to>
      <xdr:col>1</xdr:col>
      <xdr:colOff>299520</xdr:colOff>
      <xdr:row>39</xdr:row>
      <xdr:rowOff>1232280</xdr:rowOff>
    </xdr:to>
    <xdr:pic>
      <xdr:nvPicPr>
        <xdr:cNvPr descr="" id="263" name="Рисунок 10"/>
        <xdr:cNvPicPr/>
      </xdr:nvPicPr>
      <xdr:blipFill>
        <a:blip r:embed="rId25"/>
        <a:stretch>
          <a:fillRect/>
        </a:stretch>
      </xdr:blipFill>
      <xdr:spPr>
        <a:xfrm>
          <a:off x="458640" y="36746640"/>
          <a:ext cx="1102320" cy="1171440"/>
        </a:xfrm>
        <a:prstGeom prst="rect">
          <a:avLst/>
        </a:prstGeom>
      </xdr:spPr>
    </xdr:pic>
    <xdr:clientData/>
  </xdr:twoCellAnchor>
  <xdr:twoCellAnchor editAs="absolute">
    <xdr:from>
      <xdr:col>0</xdr:col>
      <xdr:colOff>150840</xdr:colOff>
      <xdr:row>23</xdr:row>
      <xdr:rowOff>76680</xdr:rowOff>
    </xdr:from>
    <xdr:to>
      <xdr:col>1</xdr:col>
      <xdr:colOff>178920</xdr:colOff>
      <xdr:row>24</xdr:row>
      <xdr:rowOff>447840</xdr:rowOff>
    </xdr:to>
    <xdr:pic>
      <xdr:nvPicPr>
        <xdr:cNvPr descr="" id="264" name="Рисунок 40"/>
        <xdr:cNvPicPr/>
      </xdr:nvPicPr>
      <xdr:blipFill>
        <a:blip r:embed="rId26"/>
        <a:stretch>
          <a:fillRect/>
        </a:stretch>
      </xdr:blipFill>
      <xdr:spPr>
        <a:xfrm>
          <a:off x="150840" y="18457560"/>
          <a:ext cx="1289520" cy="978480"/>
        </a:xfrm>
        <a:prstGeom prst="rect">
          <a:avLst/>
        </a:prstGeom>
      </xdr:spPr>
    </xdr:pic>
    <xdr:clientData/>
  </xdr:twoCellAnchor>
  <xdr:twoCellAnchor editAs="absolute">
    <xdr:from>
      <xdr:col>0</xdr:col>
      <xdr:colOff>227160</xdr:colOff>
      <xdr:row>27</xdr:row>
      <xdr:rowOff>200520</xdr:rowOff>
    </xdr:from>
    <xdr:to>
      <xdr:col>1</xdr:col>
      <xdr:colOff>360000</xdr:colOff>
      <xdr:row>27</xdr:row>
      <xdr:rowOff>971640</xdr:rowOff>
    </xdr:to>
    <xdr:pic>
      <xdr:nvPicPr>
        <xdr:cNvPr descr="" id="265" name="Рисунок 3"/>
        <xdr:cNvPicPr/>
      </xdr:nvPicPr>
      <xdr:blipFill>
        <a:blip r:embed="rId27"/>
        <a:stretch>
          <a:fillRect/>
        </a:stretch>
      </xdr:blipFill>
      <xdr:spPr>
        <a:xfrm>
          <a:off x="227160" y="21086640"/>
          <a:ext cx="1394280" cy="771120"/>
        </a:xfrm>
        <a:prstGeom prst="rect">
          <a:avLst/>
        </a:prstGeom>
      </xdr:spPr>
    </xdr:pic>
    <xdr:clientData/>
  </xdr:twoCellAnchor>
  <xdr:twoCellAnchor editAs="absolute">
    <xdr:from>
      <xdr:col>0</xdr:col>
      <xdr:colOff>579600</xdr:colOff>
      <xdr:row>28</xdr:row>
      <xdr:rowOff>57600</xdr:rowOff>
    </xdr:from>
    <xdr:to>
      <xdr:col>2</xdr:col>
      <xdr:colOff>36360</xdr:colOff>
      <xdr:row>28</xdr:row>
      <xdr:rowOff>1000080</xdr:rowOff>
    </xdr:to>
    <xdr:pic>
      <xdr:nvPicPr>
        <xdr:cNvPr descr="" id="266" name="Рисунок 2"/>
        <xdr:cNvPicPr/>
      </xdr:nvPicPr>
      <xdr:blipFill>
        <a:blip r:embed="rId28"/>
        <a:stretch>
          <a:fillRect/>
        </a:stretch>
      </xdr:blipFill>
      <xdr:spPr>
        <a:xfrm>
          <a:off x="579600" y="22034880"/>
          <a:ext cx="1283040" cy="942480"/>
        </a:xfrm>
        <a:prstGeom prst="rect">
          <a:avLst/>
        </a:prstGeom>
      </xdr:spPr>
    </xdr:pic>
    <xdr:clientData/>
  </xdr:twoCellAnchor>
  <xdr:twoCellAnchor editAs="absolute">
    <xdr:from>
      <xdr:col>0</xdr:col>
      <xdr:colOff>65160</xdr:colOff>
      <xdr:row>50</xdr:row>
      <xdr:rowOff>498960</xdr:rowOff>
    </xdr:from>
    <xdr:to>
      <xdr:col>2</xdr:col>
      <xdr:colOff>494640</xdr:colOff>
      <xdr:row>50</xdr:row>
      <xdr:rowOff>1476360</xdr:rowOff>
    </xdr:to>
    <xdr:pic>
      <xdr:nvPicPr>
        <xdr:cNvPr descr="" id="267" name="Рисунок 7"/>
        <xdr:cNvPicPr/>
      </xdr:nvPicPr>
      <xdr:blipFill>
        <a:blip r:embed="rId29"/>
        <a:stretch>
          <a:fillRect/>
        </a:stretch>
      </xdr:blipFill>
      <xdr:spPr>
        <a:xfrm>
          <a:off x="65160" y="49777200"/>
          <a:ext cx="2255760" cy="977400"/>
        </a:xfrm>
        <a:prstGeom prst="rect">
          <a:avLst/>
        </a:prstGeom>
      </xdr:spPr>
    </xdr:pic>
    <xdr:clientData/>
  </xdr:twoCellAnchor>
  <xdr:twoCellAnchor editAs="absolute">
    <xdr:from>
      <xdr:col>0</xdr:col>
      <xdr:colOff>264960</xdr:colOff>
      <xdr:row>38</xdr:row>
      <xdr:rowOff>38520</xdr:rowOff>
    </xdr:from>
    <xdr:to>
      <xdr:col>1</xdr:col>
      <xdr:colOff>550440</xdr:colOff>
      <xdr:row>38</xdr:row>
      <xdr:rowOff>933480</xdr:rowOff>
    </xdr:to>
    <xdr:pic>
      <xdr:nvPicPr>
        <xdr:cNvPr descr="" id="268" name="Рисунок 86"/>
        <xdr:cNvPicPr/>
      </xdr:nvPicPr>
      <xdr:blipFill>
        <a:blip r:embed="rId30"/>
        <a:stretch>
          <a:fillRect/>
        </a:stretch>
      </xdr:blipFill>
      <xdr:spPr>
        <a:xfrm>
          <a:off x="264960" y="35547840"/>
          <a:ext cx="1546920" cy="894960"/>
        </a:xfrm>
        <a:prstGeom prst="rect">
          <a:avLst/>
        </a:prstGeom>
      </xdr:spPr>
    </xdr:pic>
    <xdr:clientData/>
  </xdr:twoCellAnchor>
  <xdr:twoCellAnchor editAs="absolute">
    <xdr:from>
      <xdr:col>0</xdr:col>
      <xdr:colOff>150840</xdr:colOff>
      <xdr:row>32</xdr:row>
      <xdr:rowOff>95760</xdr:rowOff>
    </xdr:from>
    <xdr:to>
      <xdr:col>2</xdr:col>
      <xdr:colOff>502920</xdr:colOff>
      <xdr:row>32</xdr:row>
      <xdr:rowOff>1638360</xdr:rowOff>
    </xdr:to>
    <xdr:pic>
      <xdr:nvPicPr>
        <xdr:cNvPr descr="" id="269" name="Рисунок 8"/>
        <xdr:cNvPicPr/>
      </xdr:nvPicPr>
      <xdr:blipFill>
        <a:blip r:embed="rId31"/>
        <a:stretch>
          <a:fillRect/>
        </a:stretch>
      </xdr:blipFill>
      <xdr:spPr>
        <a:xfrm>
          <a:off x="150840" y="26182080"/>
          <a:ext cx="2178360" cy="1542600"/>
        </a:xfrm>
        <a:prstGeom prst="rect">
          <a:avLst/>
        </a:prstGeom>
      </xdr:spPr>
    </xdr:pic>
    <xdr:clientData/>
  </xdr:twoCellAnchor>
  <xdr:twoCellAnchor editAs="absolute">
    <xdr:from>
      <xdr:col>0</xdr:col>
      <xdr:colOff>179280</xdr:colOff>
      <xdr:row>33</xdr:row>
      <xdr:rowOff>467280</xdr:rowOff>
    </xdr:from>
    <xdr:to>
      <xdr:col>2</xdr:col>
      <xdr:colOff>607680</xdr:colOff>
      <xdr:row>33</xdr:row>
      <xdr:rowOff>1285920</xdr:rowOff>
    </xdr:to>
    <xdr:pic>
      <xdr:nvPicPr>
        <xdr:cNvPr descr="" id="270" name="Рисунок 11"/>
        <xdr:cNvPicPr/>
      </xdr:nvPicPr>
      <xdr:blipFill>
        <a:blip r:embed="rId32"/>
        <a:stretch>
          <a:fillRect/>
        </a:stretch>
      </xdr:blipFill>
      <xdr:spPr>
        <a:xfrm>
          <a:off x="179280" y="28404000"/>
          <a:ext cx="2254680" cy="818640"/>
        </a:xfrm>
        <a:prstGeom prst="rect">
          <a:avLst/>
        </a:prstGeom>
      </xdr:spPr>
    </xdr:pic>
    <xdr:clientData/>
  </xdr:twoCellAnchor>
  <xdr:twoCellAnchor editAs="absolute">
    <xdr:from>
      <xdr:col>0</xdr:col>
      <xdr:colOff>112680</xdr:colOff>
      <xdr:row>34</xdr:row>
      <xdr:rowOff>371880</xdr:rowOff>
    </xdr:from>
    <xdr:to>
      <xdr:col>2</xdr:col>
      <xdr:colOff>826560</xdr:colOff>
      <xdr:row>34</xdr:row>
      <xdr:rowOff>933480</xdr:rowOff>
    </xdr:to>
    <xdr:pic>
      <xdr:nvPicPr>
        <xdr:cNvPr descr="" id="271" name="Рисунок 8"/>
        <xdr:cNvPicPr/>
      </xdr:nvPicPr>
      <xdr:blipFill>
        <a:blip r:embed="rId33"/>
        <a:stretch>
          <a:fillRect/>
        </a:stretch>
      </xdr:blipFill>
      <xdr:spPr>
        <a:xfrm>
          <a:off x="112680" y="30102120"/>
          <a:ext cx="2540160" cy="561600"/>
        </a:xfrm>
        <a:prstGeom prst="rect">
          <a:avLst/>
        </a:prstGeom>
      </xdr:spPr>
    </xdr:pic>
    <xdr:clientData/>
  </xdr:twoCellAnchor>
  <xdr:twoCellAnchor editAs="absolute">
    <xdr:from>
      <xdr:col>0</xdr:col>
      <xdr:colOff>236520</xdr:colOff>
      <xdr:row>35</xdr:row>
      <xdr:rowOff>67320</xdr:rowOff>
    </xdr:from>
    <xdr:to>
      <xdr:col>1</xdr:col>
      <xdr:colOff>541080</xdr:colOff>
      <xdr:row>35</xdr:row>
      <xdr:rowOff>876600</xdr:rowOff>
    </xdr:to>
    <xdr:pic>
      <xdr:nvPicPr>
        <xdr:cNvPr descr="" id="272" name="Рисунок 11"/>
        <xdr:cNvPicPr/>
      </xdr:nvPicPr>
      <xdr:blipFill>
        <a:blip r:embed="rId34"/>
        <a:stretch>
          <a:fillRect/>
        </a:stretch>
      </xdr:blipFill>
      <xdr:spPr>
        <a:xfrm>
          <a:off x="236520" y="31657320"/>
          <a:ext cx="1566000" cy="809280"/>
        </a:xfrm>
        <a:prstGeom prst="rect">
          <a:avLst/>
        </a:prstGeom>
      </xdr:spPr>
    </xdr:pic>
    <xdr:clientData/>
  </xdr:twoCellAnchor>
  <xdr:twoCellAnchor editAs="absolute">
    <xdr:from>
      <xdr:col>0</xdr:col>
      <xdr:colOff>141480</xdr:colOff>
      <xdr:row>36</xdr:row>
      <xdr:rowOff>267120</xdr:rowOff>
    </xdr:from>
    <xdr:to>
      <xdr:col>2</xdr:col>
      <xdr:colOff>55440</xdr:colOff>
      <xdr:row>36</xdr:row>
      <xdr:rowOff>1790640</xdr:rowOff>
    </xdr:to>
    <xdr:pic>
      <xdr:nvPicPr>
        <xdr:cNvPr descr="" id="273" name="Рисунок 12"/>
        <xdr:cNvPicPr/>
      </xdr:nvPicPr>
      <xdr:blipFill>
        <a:blip r:embed="rId35"/>
        <a:stretch>
          <a:fillRect/>
        </a:stretch>
      </xdr:blipFill>
      <xdr:spPr>
        <a:xfrm>
          <a:off x="141480" y="33280560"/>
          <a:ext cx="1740240" cy="1523520"/>
        </a:xfrm>
        <a:prstGeom prst="rect">
          <a:avLst/>
        </a:prstGeom>
      </xdr:spPr>
    </xdr:pic>
    <xdr:clientData/>
  </xdr:twoCellAnchor>
  <xdr:twoCellAnchor editAs="absolute">
    <xdr:from>
      <xdr:col>0</xdr:col>
      <xdr:colOff>398520</xdr:colOff>
      <xdr:row>17</xdr:row>
      <xdr:rowOff>105480</xdr:rowOff>
    </xdr:from>
    <xdr:to>
      <xdr:col>1</xdr:col>
      <xdr:colOff>274320</xdr:colOff>
      <xdr:row>17</xdr:row>
      <xdr:rowOff>1286280</xdr:rowOff>
    </xdr:to>
    <xdr:pic>
      <xdr:nvPicPr>
        <xdr:cNvPr descr="" id="274" name="Рисунок 98"/>
        <xdr:cNvPicPr/>
      </xdr:nvPicPr>
      <xdr:blipFill>
        <a:blip r:embed="rId36"/>
        <a:stretch>
          <a:fillRect/>
        </a:stretch>
      </xdr:blipFill>
      <xdr:spPr>
        <a:xfrm>
          <a:off x="398520" y="12365640"/>
          <a:ext cx="1137240" cy="1180800"/>
        </a:xfrm>
        <a:prstGeom prst="rect">
          <a:avLst/>
        </a:prstGeom>
      </xdr:spPr>
    </xdr:pic>
    <xdr:clientData/>
  </xdr:twoCellAnchor>
  <xdr:twoCellAnchor editAs="absolute">
    <xdr:from>
      <xdr:col>0</xdr:col>
      <xdr:colOff>303120</xdr:colOff>
      <xdr:row>5</xdr:row>
      <xdr:rowOff>133920</xdr:rowOff>
    </xdr:from>
    <xdr:to>
      <xdr:col>2</xdr:col>
      <xdr:colOff>36000</xdr:colOff>
      <xdr:row>5</xdr:row>
      <xdr:rowOff>1362240</xdr:rowOff>
    </xdr:to>
    <xdr:pic>
      <xdr:nvPicPr>
        <xdr:cNvPr descr="" id="275" name="Рисунок 93"/>
        <xdr:cNvPicPr/>
      </xdr:nvPicPr>
      <xdr:blipFill>
        <a:blip r:embed="rId37"/>
        <a:stretch>
          <a:fillRect/>
        </a:stretch>
      </xdr:blipFill>
      <xdr:spPr>
        <a:xfrm>
          <a:off x="303120" y="2648520"/>
          <a:ext cx="1559160" cy="1228320"/>
        </a:xfrm>
        <a:prstGeom prst="rect">
          <a:avLst/>
        </a:prstGeom>
      </xdr:spPr>
    </xdr:pic>
    <xdr:clientData/>
  </xdr:twoCellAnchor>
  <xdr:twoCellAnchor editAs="absolute">
    <xdr:from>
      <xdr:col>2</xdr:col>
      <xdr:colOff>407880</xdr:colOff>
      <xdr:row>30</xdr:row>
      <xdr:rowOff>753120</xdr:rowOff>
    </xdr:from>
    <xdr:to>
      <xdr:col>2</xdr:col>
      <xdr:colOff>836280</xdr:colOff>
      <xdr:row>30</xdr:row>
      <xdr:rowOff>1190880</xdr:rowOff>
    </xdr:to>
    <xdr:pic>
      <xdr:nvPicPr>
        <xdr:cNvPr descr="" id="276" name="Рисунок 148"/>
        <xdr:cNvPicPr/>
      </xdr:nvPicPr>
      <xdr:blipFill>
        <a:blip r:embed="rId38"/>
        <a:stretch>
          <a:fillRect/>
        </a:stretch>
      </xdr:blipFill>
      <xdr:spPr>
        <a:xfrm>
          <a:off x="2234160" y="24068520"/>
          <a:ext cx="428400" cy="437760"/>
        </a:xfrm>
        <a:prstGeom prst="rect">
          <a:avLst/>
        </a:prstGeom>
      </xdr:spPr>
    </xdr:pic>
    <xdr:clientData/>
  </xdr:twoCellAnchor>
  <xdr:twoCellAnchor editAs="absolute">
    <xdr:from>
      <xdr:col>0</xdr:col>
      <xdr:colOff>360360</xdr:colOff>
      <xdr:row>21</xdr:row>
      <xdr:rowOff>981720</xdr:rowOff>
    </xdr:from>
    <xdr:to>
      <xdr:col>1</xdr:col>
      <xdr:colOff>474480</xdr:colOff>
      <xdr:row>23</xdr:row>
      <xdr:rowOff>114480</xdr:rowOff>
    </xdr:to>
    <xdr:pic>
      <xdr:nvPicPr>
        <xdr:cNvPr descr="" id="277" name="Рисунок 58"/>
        <xdr:cNvPicPr/>
      </xdr:nvPicPr>
      <xdr:blipFill>
        <a:blip r:embed="rId39"/>
        <a:stretch>
          <a:fillRect/>
        </a:stretch>
      </xdr:blipFill>
      <xdr:spPr>
        <a:xfrm>
          <a:off x="360360" y="17227440"/>
          <a:ext cx="1375560" cy="1267920"/>
        </a:xfrm>
        <a:prstGeom prst="rect">
          <a:avLst/>
        </a:prstGeom>
      </xdr:spPr>
    </xdr:pic>
    <xdr:clientData/>
  </xdr:twoCellAnchor>
</xdr:wsDr>
</file>

<file path=xl/drawings/drawing12.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55440</xdr:colOff>
      <xdr:row>1</xdr:row>
      <xdr:rowOff>105480</xdr:rowOff>
    </xdr:from>
    <xdr:to>
      <xdr:col>2</xdr:col>
      <xdr:colOff>312120</xdr:colOff>
      <xdr:row>1</xdr:row>
      <xdr:rowOff>466920</xdr:rowOff>
    </xdr:to>
    <xdr:pic>
      <xdr:nvPicPr>
        <xdr:cNvPr descr="" id="278" name="Рисунок 35"/>
        <xdr:cNvPicPr/>
      </xdr:nvPicPr>
      <xdr:blipFill>
        <a:blip r:embed="rId1"/>
        <a:stretch>
          <a:fillRect/>
        </a:stretch>
      </xdr:blipFill>
      <xdr:spPr>
        <a:xfrm>
          <a:off x="479160" y="361440"/>
          <a:ext cx="1720080" cy="361440"/>
        </a:xfrm>
        <a:prstGeom prst="rect">
          <a:avLst/>
        </a:prstGeom>
      </xdr:spPr>
    </xdr:pic>
    <xdr:clientData/>
  </xdr:twoCellAnchor>
  <xdr:twoCellAnchor editAs="absolute">
    <xdr:from>
      <xdr:col>2</xdr:col>
      <xdr:colOff>503280</xdr:colOff>
      <xdr:row>1</xdr:row>
      <xdr:rowOff>133920</xdr:rowOff>
    </xdr:from>
    <xdr:to>
      <xdr:col>5</xdr:col>
      <xdr:colOff>407520</xdr:colOff>
      <xdr:row>1</xdr:row>
      <xdr:rowOff>428760</xdr:rowOff>
    </xdr:to>
    <xdr:pic>
      <xdr:nvPicPr>
        <xdr:cNvPr descr="" id="279" name="Рисунок 1"/>
        <xdr:cNvPicPr/>
      </xdr:nvPicPr>
      <xdr:blipFill>
        <a:blip r:embed="rId2"/>
        <a:stretch>
          <a:fillRect/>
        </a:stretch>
      </xdr:blipFill>
      <xdr:spPr>
        <a:xfrm>
          <a:off x="2390400" y="389880"/>
          <a:ext cx="2134080" cy="294840"/>
        </a:xfrm>
        <a:prstGeom prst="rect">
          <a:avLst/>
        </a:prstGeom>
      </xdr:spPr>
    </xdr:pic>
    <xdr:clientData/>
  </xdr:twoCellAnchor>
  <xdr:twoCellAnchor editAs="absolute">
    <xdr:from>
      <xdr:col>0</xdr:col>
      <xdr:colOff>370080</xdr:colOff>
      <xdr:row>8</xdr:row>
      <xdr:rowOff>162360</xdr:rowOff>
    </xdr:from>
    <xdr:to>
      <xdr:col>1</xdr:col>
      <xdr:colOff>1226880</xdr:colOff>
      <xdr:row>8</xdr:row>
      <xdr:rowOff>1419480</xdr:rowOff>
    </xdr:to>
    <xdr:pic>
      <xdr:nvPicPr>
        <xdr:cNvPr descr="" id="280" name="Рисунок 1"/>
        <xdr:cNvPicPr/>
      </xdr:nvPicPr>
      <xdr:blipFill>
        <a:blip r:embed="rId3"/>
        <a:stretch>
          <a:fillRect/>
        </a:stretch>
      </xdr:blipFill>
      <xdr:spPr>
        <a:xfrm>
          <a:off x="370080" y="6282720"/>
          <a:ext cx="1280520" cy="1257120"/>
        </a:xfrm>
        <a:prstGeom prst="rect">
          <a:avLst/>
        </a:prstGeom>
      </xdr:spPr>
    </xdr:pic>
    <xdr:clientData/>
  </xdr:twoCellAnchor>
  <xdr:twoCellAnchor editAs="absolute">
    <xdr:from>
      <xdr:col>0</xdr:col>
      <xdr:colOff>112680</xdr:colOff>
      <xdr:row>3</xdr:row>
      <xdr:rowOff>228960</xdr:rowOff>
    </xdr:from>
    <xdr:to>
      <xdr:col>1</xdr:col>
      <xdr:colOff>1236240</xdr:colOff>
      <xdr:row>4</xdr:row>
      <xdr:rowOff>133200</xdr:rowOff>
    </xdr:to>
    <xdr:pic>
      <xdr:nvPicPr>
        <xdr:cNvPr descr="" id="281" name="Рисунок 1"/>
        <xdr:cNvPicPr/>
      </xdr:nvPicPr>
      <xdr:blipFill>
        <a:blip r:embed="rId4"/>
        <a:stretch>
          <a:fillRect/>
        </a:stretch>
      </xdr:blipFill>
      <xdr:spPr>
        <a:xfrm>
          <a:off x="112680" y="1481400"/>
          <a:ext cx="1547280" cy="1526760"/>
        </a:xfrm>
        <a:prstGeom prst="rect">
          <a:avLst/>
        </a:prstGeom>
      </xdr:spPr>
    </xdr:pic>
    <xdr:clientData/>
  </xdr:twoCellAnchor>
  <xdr:twoCellAnchor editAs="absolute">
    <xdr:from>
      <xdr:col>0</xdr:col>
      <xdr:colOff>74520</xdr:colOff>
      <xdr:row>5</xdr:row>
      <xdr:rowOff>191160</xdr:rowOff>
    </xdr:from>
    <xdr:to>
      <xdr:col>1</xdr:col>
      <xdr:colOff>1312560</xdr:colOff>
      <xdr:row>5</xdr:row>
      <xdr:rowOff>1829160</xdr:rowOff>
    </xdr:to>
    <xdr:pic>
      <xdr:nvPicPr>
        <xdr:cNvPr descr="" id="282" name="Рисунок 3"/>
        <xdr:cNvPicPr/>
      </xdr:nvPicPr>
      <xdr:blipFill>
        <a:blip r:embed="rId5"/>
        <a:stretch>
          <a:fillRect/>
        </a:stretch>
      </xdr:blipFill>
      <xdr:spPr>
        <a:xfrm>
          <a:off x="74520" y="3493440"/>
          <a:ext cx="1661760" cy="1638000"/>
        </a:xfrm>
        <a:prstGeom prst="rect">
          <a:avLst/>
        </a:prstGeom>
      </xdr:spPr>
    </xdr:pic>
    <xdr:clientData/>
  </xdr:twoCellAnchor>
  <xdr:twoCellAnchor editAs="absolute">
    <xdr:from>
      <xdr:col>1</xdr:col>
      <xdr:colOff>941400</xdr:colOff>
      <xdr:row>3</xdr:row>
      <xdr:rowOff>29160</xdr:rowOff>
    </xdr:from>
    <xdr:to>
      <xdr:col>1</xdr:col>
      <xdr:colOff>1369800</xdr:colOff>
      <xdr:row>3</xdr:row>
      <xdr:rowOff>466920</xdr:rowOff>
    </xdr:to>
    <xdr:pic>
      <xdr:nvPicPr>
        <xdr:cNvPr descr="" id="283" name="Рисунок 148"/>
        <xdr:cNvPicPr/>
      </xdr:nvPicPr>
      <xdr:blipFill>
        <a:blip r:embed="rId6"/>
        <a:stretch>
          <a:fillRect/>
        </a:stretch>
      </xdr:blipFill>
      <xdr:spPr>
        <a:xfrm>
          <a:off x="1365120" y="1281600"/>
          <a:ext cx="428400" cy="437760"/>
        </a:xfrm>
        <a:prstGeom prst="rect">
          <a:avLst/>
        </a:prstGeom>
      </xdr:spPr>
    </xdr:pic>
    <xdr:clientData/>
  </xdr:twoCellAnchor>
  <xdr:twoCellAnchor editAs="absolute">
    <xdr:from>
      <xdr:col>1</xdr:col>
      <xdr:colOff>903240</xdr:colOff>
      <xdr:row>5</xdr:row>
      <xdr:rowOff>95760</xdr:rowOff>
    </xdr:from>
    <xdr:to>
      <xdr:col>1</xdr:col>
      <xdr:colOff>1331640</xdr:colOff>
      <xdr:row>5</xdr:row>
      <xdr:rowOff>533520</xdr:rowOff>
    </xdr:to>
    <xdr:pic>
      <xdr:nvPicPr>
        <xdr:cNvPr descr="" id="284" name="Рисунок 148"/>
        <xdr:cNvPicPr/>
      </xdr:nvPicPr>
      <xdr:blipFill>
        <a:blip r:embed="rId7"/>
        <a:stretch>
          <a:fillRect/>
        </a:stretch>
      </xdr:blipFill>
      <xdr:spPr>
        <a:xfrm>
          <a:off x="1326960" y="3398040"/>
          <a:ext cx="428400" cy="437760"/>
        </a:xfrm>
        <a:prstGeom prst="rect">
          <a:avLst/>
        </a:prstGeom>
      </xdr:spPr>
    </xdr:pic>
    <xdr:clientData/>
  </xdr:twoCellAnchor>
</xdr:wsDr>
</file>

<file path=xl/drawings/drawing2.xml><?xml version="1.0" encoding="utf-8"?>
<xdr:wsDr xmlns:a="http://schemas.openxmlformats.org/drawingml/2006/main" xmlns:r="http://schemas.openxmlformats.org/officeDocument/2006/relationships" xmlns:xdr="http://schemas.openxmlformats.org/drawingml/2006/spreadsheetDrawing">
  <xdr:twoCellAnchor editAs="absolute">
    <xdr:from>
      <xdr:col>11</xdr:col>
      <xdr:colOff>139680</xdr:colOff>
      <xdr:row>6</xdr:row>
      <xdr:rowOff>1180440</xdr:rowOff>
    </xdr:from>
    <xdr:to>
      <xdr:col>11</xdr:col>
      <xdr:colOff>671040</xdr:colOff>
      <xdr:row>7</xdr:row>
      <xdr:rowOff>48600</xdr:rowOff>
    </xdr:to>
    <xdr:sp>
      <xdr:nvSpPr>
        <xdr:cNvPr id="8" name="CustomShape 1"/>
        <xdr:cNvSpPr/>
      </xdr:nvSpPr>
      <xdr:spPr>
        <a:xfrm>
          <a:off x="11967840" y="4416120"/>
          <a:ext cx="531360" cy="282240"/>
        </a:xfrm>
        <a:prstGeom prst="cube">
          <a:avLst>
            <a:gd fmla="val 5000" name="adj"/>
          </a:avLst>
        </a:prstGeom>
        <a:solidFill>
          <a:srgbClr val="fdeada"/>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24 шт </a:t>
          </a:r>
          <a:r>
            <a:rPr lang="ru-RU" sz="1100">
              <a:solidFill>
                <a:srgbClr val="fdeada"/>
              </a:solidFill>
              <a:latin typeface="Calibri"/>
            </a:rPr>
            <a:t>.</a:t>
          </a:r>
          <a:endParaRPr/>
        </a:p>
      </xdr:txBody>
    </xdr:sp>
    <xdr:clientData/>
  </xdr:twoCellAnchor>
  <xdr:twoCellAnchor editAs="absolute">
    <xdr:from>
      <xdr:col>0</xdr:col>
      <xdr:colOff>360360</xdr:colOff>
      <xdr:row>1</xdr:row>
      <xdr:rowOff>95760</xdr:rowOff>
    </xdr:from>
    <xdr:to>
      <xdr:col>2</xdr:col>
      <xdr:colOff>83880</xdr:colOff>
      <xdr:row>1</xdr:row>
      <xdr:rowOff>447840</xdr:rowOff>
    </xdr:to>
    <xdr:pic>
      <xdr:nvPicPr>
        <xdr:cNvPr descr="" id="9" name="Рисунок 35"/>
        <xdr:cNvPicPr/>
      </xdr:nvPicPr>
      <xdr:blipFill>
        <a:blip r:embed="rId1"/>
        <a:stretch>
          <a:fillRect/>
        </a:stretch>
      </xdr:blipFill>
      <xdr:spPr>
        <a:xfrm>
          <a:off x="360360" y="351720"/>
          <a:ext cx="1762200" cy="352080"/>
        </a:xfrm>
        <a:prstGeom prst="rect">
          <a:avLst/>
        </a:prstGeom>
      </xdr:spPr>
    </xdr:pic>
    <xdr:clientData/>
  </xdr:twoCellAnchor>
  <xdr:twoCellAnchor editAs="absolute">
    <xdr:from>
      <xdr:col>2</xdr:col>
      <xdr:colOff>503280</xdr:colOff>
      <xdr:row>1</xdr:row>
      <xdr:rowOff>133920</xdr:rowOff>
    </xdr:from>
    <xdr:to>
      <xdr:col>5</xdr:col>
      <xdr:colOff>93240</xdr:colOff>
      <xdr:row>1</xdr:row>
      <xdr:rowOff>428760</xdr:rowOff>
    </xdr:to>
    <xdr:pic>
      <xdr:nvPicPr>
        <xdr:cNvPr descr="" id="10" name="Рисунок 1"/>
        <xdr:cNvPicPr/>
      </xdr:nvPicPr>
      <xdr:blipFill>
        <a:blip r:embed="rId2"/>
        <a:stretch>
          <a:fillRect/>
        </a:stretch>
      </xdr:blipFill>
      <xdr:spPr>
        <a:xfrm>
          <a:off x="2541960" y="389880"/>
          <a:ext cx="2162880" cy="294840"/>
        </a:xfrm>
        <a:prstGeom prst="rect">
          <a:avLst/>
        </a:prstGeom>
      </xdr:spPr>
    </xdr:pic>
    <xdr:clientData/>
  </xdr:twoCellAnchor>
  <xdr:twoCellAnchor editAs="absolute">
    <xdr:from>
      <xdr:col>11</xdr:col>
      <xdr:colOff>110160</xdr:colOff>
      <xdr:row>3</xdr:row>
      <xdr:rowOff>1137960</xdr:rowOff>
    </xdr:from>
    <xdr:to>
      <xdr:col>11</xdr:col>
      <xdr:colOff>672120</xdr:colOff>
      <xdr:row>4</xdr:row>
      <xdr:rowOff>53640</xdr:rowOff>
    </xdr:to>
    <xdr:sp>
      <xdr:nvSpPr>
        <xdr:cNvPr id="11" name="CustomShape 1"/>
        <xdr:cNvSpPr/>
      </xdr:nvSpPr>
      <xdr:spPr>
        <a:xfrm>
          <a:off x="11938320" y="2342880"/>
          <a:ext cx="561960" cy="282240"/>
        </a:xfrm>
        <a:prstGeom prst="cube">
          <a:avLst>
            <a:gd fmla="val 5000" name="adj"/>
          </a:avLst>
        </a:prstGeom>
        <a:solidFill>
          <a:srgbClr val="fdeada"/>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40 шт </a:t>
          </a:r>
          <a:r>
            <a:rPr lang="ru-RU" sz="1100">
              <a:solidFill>
                <a:srgbClr val="fdeada"/>
              </a:solidFill>
              <a:latin typeface="Calibri"/>
            </a:rPr>
            <a:t>.</a:t>
          </a:r>
          <a:endParaRPr/>
        </a:p>
      </xdr:txBody>
    </xdr:sp>
    <xdr:clientData/>
  </xdr:twoCellAnchor>
  <xdr:twoCellAnchor editAs="absolute">
    <xdr:from>
      <xdr:col>0</xdr:col>
      <xdr:colOff>141480</xdr:colOff>
      <xdr:row>6</xdr:row>
      <xdr:rowOff>124200</xdr:rowOff>
    </xdr:from>
    <xdr:to>
      <xdr:col>1</xdr:col>
      <xdr:colOff>560160</xdr:colOff>
      <xdr:row>6</xdr:row>
      <xdr:rowOff>295200</xdr:rowOff>
    </xdr:to>
    <xdr:pic>
      <xdr:nvPicPr>
        <xdr:cNvPr descr="" id="12" name="Рисунок 179"/>
        <xdr:cNvPicPr/>
      </xdr:nvPicPr>
      <xdr:blipFill>
        <a:blip r:embed="rId3"/>
        <a:stretch>
          <a:fillRect/>
        </a:stretch>
      </xdr:blipFill>
      <xdr:spPr>
        <a:xfrm>
          <a:off x="141480" y="3359880"/>
          <a:ext cx="872640" cy="171000"/>
        </a:xfrm>
        <a:prstGeom prst="rect">
          <a:avLst/>
        </a:prstGeom>
      </xdr:spPr>
    </xdr:pic>
    <xdr:clientData/>
  </xdr:twoCellAnchor>
  <xdr:twoCellAnchor editAs="absolute">
    <xdr:from>
      <xdr:col>0</xdr:col>
      <xdr:colOff>141480</xdr:colOff>
      <xdr:row>3</xdr:row>
      <xdr:rowOff>114840</xdr:rowOff>
    </xdr:from>
    <xdr:to>
      <xdr:col>1</xdr:col>
      <xdr:colOff>560160</xdr:colOff>
      <xdr:row>3</xdr:row>
      <xdr:rowOff>304920</xdr:rowOff>
    </xdr:to>
    <xdr:pic>
      <xdr:nvPicPr>
        <xdr:cNvPr descr="" id="13" name="Рисунок 180"/>
        <xdr:cNvPicPr/>
      </xdr:nvPicPr>
      <xdr:blipFill>
        <a:blip r:embed="rId4"/>
        <a:stretch>
          <a:fillRect/>
        </a:stretch>
      </xdr:blipFill>
      <xdr:spPr>
        <a:xfrm>
          <a:off x="141480" y="1319760"/>
          <a:ext cx="872640" cy="190080"/>
        </a:xfrm>
        <a:prstGeom prst="rect">
          <a:avLst/>
        </a:prstGeom>
      </xdr:spPr>
    </xdr:pic>
    <xdr:clientData/>
  </xdr:twoCellAnchor>
  <xdr:twoCellAnchor editAs="absolute">
    <xdr:from>
      <xdr:col>1</xdr:col>
      <xdr:colOff>798480</xdr:colOff>
      <xdr:row>19</xdr:row>
      <xdr:rowOff>38520</xdr:rowOff>
    </xdr:from>
    <xdr:to>
      <xdr:col>1</xdr:col>
      <xdr:colOff>1302840</xdr:colOff>
      <xdr:row>19</xdr:row>
      <xdr:rowOff>123840</xdr:rowOff>
    </xdr:to>
    <xdr:pic>
      <xdr:nvPicPr>
        <xdr:cNvPr descr="" id="14" name="Рисунок 82"/>
        <xdr:cNvPicPr/>
      </xdr:nvPicPr>
      <xdr:blipFill>
        <a:blip r:embed="rId5"/>
        <a:stretch>
          <a:fillRect/>
        </a:stretch>
      </xdr:blipFill>
      <xdr:spPr>
        <a:xfrm>
          <a:off x="1252440" y="12579480"/>
          <a:ext cx="504360" cy="85320"/>
        </a:xfrm>
        <a:prstGeom prst="rect">
          <a:avLst/>
        </a:prstGeom>
      </xdr:spPr>
    </xdr:pic>
    <xdr:clientData/>
  </xdr:twoCellAnchor>
  <xdr:twoCellAnchor editAs="absolute">
    <xdr:from>
      <xdr:col>0</xdr:col>
      <xdr:colOff>141480</xdr:colOff>
      <xdr:row>18</xdr:row>
      <xdr:rowOff>86400</xdr:rowOff>
    </xdr:from>
    <xdr:to>
      <xdr:col>1</xdr:col>
      <xdr:colOff>560160</xdr:colOff>
      <xdr:row>18</xdr:row>
      <xdr:rowOff>276480</xdr:rowOff>
    </xdr:to>
    <xdr:pic>
      <xdr:nvPicPr>
        <xdr:cNvPr descr="" id="15" name="Рисунок 163"/>
        <xdr:cNvPicPr/>
      </xdr:nvPicPr>
      <xdr:blipFill>
        <a:blip r:embed="rId6"/>
        <a:stretch>
          <a:fillRect/>
        </a:stretch>
      </xdr:blipFill>
      <xdr:spPr>
        <a:xfrm>
          <a:off x="141480" y="11090160"/>
          <a:ext cx="872640" cy="190080"/>
        </a:xfrm>
        <a:prstGeom prst="rect">
          <a:avLst/>
        </a:prstGeom>
      </xdr:spPr>
    </xdr:pic>
    <xdr:clientData/>
  </xdr:twoCellAnchor>
  <xdr:twoCellAnchor editAs="absolute">
    <xdr:from>
      <xdr:col>0</xdr:col>
      <xdr:colOff>150840</xdr:colOff>
      <xdr:row>10</xdr:row>
      <xdr:rowOff>124200</xdr:rowOff>
    </xdr:from>
    <xdr:to>
      <xdr:col>1</xdr:col>
      <xdr:colOff>569520</xdr:colOff>
      <xdr:row>10</xdr:row>
      <xdr:rowOff>314280</xdr:rowOff>
    </xdr:to>
    <xdr:pic>
      <xdr:nvPicPr>
        <xdr:cNvPr descr="" id="16" name="Рисунок 164"/>
        <xdr:cNvPicPr/>
      </xdr:nvPicPr>
      <xdr:blipFill>
        <a:blip r:embed="rId7"/>
        <a:stretch>
          <a:fillRect/>
        </a:stretch>
      </xdr:blipFill>
      <xdr:spPr>
        <a:xfrm>
          <a:off x="150840" y="5846040"/>
          <a:ext cx="872640" cy="190080"/>
        </a:xfrm>
        <a:prstGeom prst="rect">
          <a:avLst/>
        </a:prstGeom>
      </xdr:spPr>
    </xdr:pic>
    <xdr:clientData/>
  </xdr:twoCellAnchor>
  <xdr:twoCellAnchor editAs="absolute">
    <xdr:from>
      <xdr:col>0</xdr:col>
      <xdr:colOff>150840</xdr:colOff>
      <xdr:row>12</xdr:row>
      <xdr:rowOff>124200</xdr:rowOff>
    </xdr:from>
    <xdr:to>
      <xdr:col>1</xdr:col>
      <xdr:colOff>569520</xdr:colOff>
      <xdr:row>12</xdr:row>
      <xdr:rowOff>314280</xdr:rowOff>
    </xdr:to>
    <xdr:pic>
      <xdr:nvPicPr>
        <xdr:cNvPr descr="" id="17" name="Рисунок 164"/>
        <xdr:cNvPicPr/>
      </xdr:nvPicPr>
      <xdr:blipFill>
        <a:blip r:embed="rId8"/>
        <a:stretch>
          <a:fillRect/>
        </a:stretch>
      </xdr:blipFill>
      <xdr:spPr>
        <a:xfrm>
          <a:off x="150840" y="7125480"/>
          <a:ext cx="872640" cy="190080"/>
        </a:xfrm>
        <a:prstGeom prst="rect">
          <a:avLst/>
        </a:prstGeom>
      </xdr:spPr>
    </xdr:pic>
    <xdr:clientData/>
  </xdr:twoCellAnchor>
  <xdr:twoCellAnchor editAs="absolute">
    <xdr:from>
      <xdr:col>0</xdr:col>
      <xdr:colOff>379440</xdr:colOff>
      <xdr:row>10</xdr:row>
      <xdr:rowOff>76680</xdr:rowOff>
    </xdr:from>
    <xdr:to>
      <xdr:col>1</xdr:col>
      <xdr:colOff>1315800</xdr:colOff>
      <xdr:row>11</xdr:row>
      <xdr:rowOff>136800</xdr:rowOff>
    </xdr:to>
    <xdr:pic>
      <xdr:nvPicPr>
        <xdr:cNvPr descr="" id="18" name="Рисунок 1"/>
        <xdr:cNvPicPr/>
      </xdr:nvPicPr>
      <xdr:blipFill>
        <a:blip r:embed="rId9"/>
        <a:stretch>
          <a:fillRect/>
        </a:stretch>
      </xdr:blipFill>
      <xdr:spPr>
        <a:xfrm>
          <a:off x="379440" y="5798520"/>
          <a:ext cx="1390320" cy="933120"/>
        </a:xfrm>
        <a:prstGeom prst="rect">
          <a:avLst/>
        </a:prstGeom>
      </xdr:spPr>
    </xdr:pic>
    <xdr:clientData/>
  </xdr:twoCellAnchor>
  <xdr:twoCellAnchor editAs="absolute">
    <xdr:from>
      <xdr:col>0</xdr:col>
      <xdr:colOff>331920</xdr:colOff>
      <xdr:row>12</xdr:row>
      <xdr:rowOff>181440</xdr:rowOff>
    </xdr:from>
    <xdr:to>
      <xdr:col>2</xdr:col>
      <xdr:colOff>26280</xdr:colOff>
      <xdr:row>13</xdr:row>
      <xdr:rowOff>147600</xdr:rowOff>
    </xdr:to>
    <xdr:pic>
      <xdr:nvPicPr>
        <xdr:cNvPr descr="" id="19" name="Рисунок 4"/>
        <xdr:cNvPicPr/>
      </xdr:nvPicPr>
      <xdr:blipFill>
        <a:blip r:embed="rId10"/>
        <a:stretch>
          <a:fillRect/>
        </a:stretch>
      </xdr:blipFill>
      <xdr:spPr>
        <a:xfrm>
          <a:off x="331920" y="7182720"/>
          <a:ext cx="1733040" cy="1152000"/>
        </a:xfrm>
        <a:prstGeom prst="rect">
          <a:avLst/>
        </a:prstGeom>
      </xdr:spPr>
    </xdr:pic>
    <xdr:clientData/>
  </xdr:twoCellAnchor>
  <xdr:twoCellAnchor editAs="absolute">
    <xdr:from>
      <xdr:col>0</xdr:col>
      <xdr:colOff>227160</xdr:colOff>
      <xdr:row>18</xdr:row>
      <xdr:rowOff>381600</xdr:rowOff>
    </xdr:from>
    <xdr:to>
      <xdr:col>1</xdr:col>
      <xdr:colOff>1236600</xdr:colOff>
      <xdr:row>18</xdr:row>
      <xdr:rowOff>1476720</xdr:rowOff>
    </xdr:to>
    <xdr:pic>
      <xdr:nvPicPr>
        <xdr:cNvPr descr="" id="20" name="Рисунок 2306"/>
        <xdr:cNvPicPr/>
      </xdr:nvPicPr>
      <xdr:blipFill>
        <a:blip r:embed="rId11"/>
        <a:stretch>
          <a:fillRect/>
        </a:stretch>
      </xdr:blipFill>
      <xdr:spPr>
        <a:xfrm>
          <a:off x="227160" y="11385360"/>
          <a:ext cx="1463400" cy="1095120"/>
        </a:xfrm>
        <a:prstGeom prst="rect">
          <a:avLst/>
        </a:prstGeom>
      </xdr:spPr>
    </xdr:pic>
    <xdr:clientData/>
  </xdr:twoCellAnchor>
  <xdr:twoCellAnchor editAs="absolute">
    <xdr:from>
      <xdr:col>1</xdr:col>
      <xdr:colOff>93600</xdr:colOff>
      <xdr:row>3</xdr:row>
      <xdr:rowOff>600480</xdr:rowOff>
    </xdr:from>
    <xdr:to>
      <xdr:col>1</xdr:col>
      <xdr:colOff>874440</xdr:colOff>
      <xdr:row>3</xdr:row>
      <xdr:rowOff>1343160</xdr:rowOff>
    </xdr:to>
    <xdr:pic>
      <xdr:nvPicPr>
        <xdr:cNvPr descr="" id="21" name="Рисунок 109"/>
        <xdr:cNvPicPr/>
      </xdr:nvPicPr>
      <xdr:blipFill>
        <a:blip r:embed="rId12"/>
        <a:stretch>
          <a:fillRect/>
        </a:stretch>
      </xdr:blipFill>
      <xdr:spPr>
        <a:xfrm>
          <a:off x="547560" y="1805400"/>
          <a:ext cx="780840" cy="742680"/>
        </a:xfrm>
        <a:prstGeom prst="rect">
          <a:avLst/>
        </a:prstGeom>
      </xdr:spPr>
    </xdr:pic>
    <xdr:clientData/>
  </xdr:twoCellAnchor>
  <xdr:twoCellAnchor editAs="absolute">
    <xdr:from>
      <xdr:col>1</xdr:col>
      <xdr:colOff>65160</xdr:colOff>
      <xdr:row>6</xdr:row>
      <xdr:rowOff>714960</xdr:rowOff>
    </xdr:from>
    <xdr:to>
      <xdr:col>1</xdr:col>
      <xdr:colOff>1093680</xdr:colOff>
      <xdr:row>6</xdr:row>
      <xdr:rowOff>1219320</xdr:rowOff>
    </xdr:to>
    <xdr:pic>
      <xdr:nvPicPr>
        <xdr:cNvPr descr="" id="22" name="Рисунок 110"/>
        <xdr:cNvPicPr/>
      </xdr:nvPicPr>
      <xdr:blipFill>
        <a:blip r:embed="rId13"/>
        <a:stretch>
          <a:fillRect/>
        </a:stretch>
      </xdr:blipFill>
      <xdr:spPr>
        <a:xfrm>
          <a:off x="519120" y="3950640"/>
          <a:ext cx="1028520" cy="504360"/>
        </a:xfrm>
        <a:prstGeom prst="rect">
          <a:avLst/>
        </a:prstGeom>
      </xdr:spPr>
    </xdr:pic>
    <xdr:clientData/>
  </xdr:twoCellAnchor>
  <xdr:twoCellAnchor editAs="absolute">
    <xdr:from>
      <xdr:col>0</xdr:col>
      <xdr:colOff>103320</xdr:colOff>
      <xdr:row>15</xdr:row>
      <xdr:rowOff>38520</xdr:rowOff>
    </xdr:from>
    <xdr:to>
      <xdr:col>1</xdr:col>
      <xdr:colOff>931680</xdr:colOff>
      <xdr:row>15</xdr:row>
      <xdr:rowOff>247680</xdr:rowOff>
    </xdr:to>
    <xdr:pic>
      <xdr:nvPicPr>
        <xdr:cNvPr descr="" id="23" name="Рисунок 113"/>
        <xdr:cNvPicPr/>
      </xdr:nvPicPr>
      <xdr:blipFill>
        <a:blip r:embed="rId14"/>
        <a:stretch>
          <a:fillRect/>
        </a:stretch>
      </xdr:blipFill>
      <xdr:spPr>
        <a:xfrm>
          <a:off x="103320" y="9011520"/>
          <a:ext cx="1282320" cy="209160"/>
        </a:xfrm>
        <a:prstGeom prst="rect">
          <a:avLst/>
        </a:prstGeom>
      </xdr:spPr>
    </xdr:pic>
    <xdr:clientData/>
  </xdr:twoCellAnchor>
  <xdr:twoCellAnchor editAs="absolute">
    <xdr:from>
      <xdr:col>1</xdr:col>
      <xdr:colOff>179280</xdr:colOff>
      <xdr:row>15</xdr:row>
      <xdr:rowOff>286200</xdr:rowOff>
    </xdr:from>
    <xdr:to>
      <xdr:col>1</xdr:col>
      <xdr:colOff>636120</xdr:colOff>
      <xdr:row>16</xdr:row>
      <xdr:rowOff>95400</xdr:rowOff>
    </xdr:to>
    <xdr:pic>
      <xdr:nvPicPr>
        <xdr:cNvPr descr="" id="24" name="Рисунок 1"/>
        <xdr:cNvPicPr/>
      </xdr:nvPicPr>
      <xdr:blipFill>
        <a:blip r:embed="rId15"/>
        <a:stretch>
          <a:fillRect/>
        </a:stretch>
      </xdr:blipFill>
      <xdr:spPr>
        <a:xfrm>
          <a:off x="633240" y="9259200"/>
          <a:ext cx="456840" cy="1023840"/>
        </a:xfrm>
        <a:prstGeom prst="rect">
          <a:avLst/>
        </a:prstGeom>
      </xdr:spPr>
    </xdr:pic>
    <xdr:clientData/>
  </xdr:twoCellAnchor>
  <xdr:twoCellAnchor editAs="absolute">
    <xdr:from>
      <xdr:col>1</xdr:col>
      <xdr:colOff>684360</xdr:colOff>
      <xdr:row>15</xdr:row>
      <xdr:rowOff>248040</xdr:rowOff>
    </xdr:from>
    <xdr:to>
      <xdr:col>1</xdr:col>
      <xdr:colOff>1198440</xdr:colOff>
      <xdr:row>15</xdr:row>
      <xdr:rowOff>752400</xdr:rowOff>
    </xdr:to>
    <xdr:pic>
      <xdr:nvPicPr>
        <xdr:cNvPr descr="" id="25" name="Рисунок 46"/>
        <xdr:cNvPicPr/>
      </xdr:nvPicPr>
      <xdr:blipFill>
        <a:blip r:embed="rId16"/>
        <a:stretch>
          <a:fillRect/>
        </a:stretch>
      </xdr:blipFill>
      <xdr:spPr>
        <a:xfrm>
          <a:off x="1138320" y="9221040"/>
          <a:ext cx="514080" cy="504360"/>
        </a:xfrm>
        <a:prstGeom prst="rect">
          <a:avLst/>
        </a:prstGeom>
      </xdr:spPr>
    </xdr:pic>
    <xdr:clientData/>
  </xdr:twoCellAnchor>
</xdr:wsDr>
</file>

<file path=xl/drawings/drawing3.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55440</xdr:colOff>
      <xdr:row>1</xdr:row>
      <xdr:rowOff>105480</xdr:rowOff>
    </xdr:from>
    <xdr:to>
      <xdr:col>2</xdr:col>
      <xdr:colOff>150480</xdr:colOff>
      <xdr:row>1</xdr:row>
      <xdr:rowOff>457560</xdr:rowOff>
    </xdr:to>
    <xdr:pic>
      <xdr:nvPicPr>
        <xdr:cNvPr descr="" id="26" name="Рисунок 35"/>
        <xdr:cNvPicPr/>
      </xdr:nvPicPr>
      <xdr:blipFill>
        <a:blip r:embed="rId1"/>
        <a:stretch>
          <a:fillRect/>
        </a:stretch>
      </xdr:blipFill>
      <xdr:spPr>
        <a:xfrm>
          <a:off x="509400" y="361440"/>
          <a:ext cx="1740600" cy="352080"/>
        </a:xfrm>
        <a:prstGeom prst="rect">
          <a:avLst/>
        </a:prstGeom>
      </xdr:spPr>
    </xdr:pic>
    <xdr:clientData/>
  </xdr:twoCellAnchor>
  <xdr:twoCellAnchor editAs="absolute">
    <xdr:from>
      <xdr:col>2</xdr:col>
      <xdr:colOff>484200</xdr:colOff>
      <xdr:row>1</xdr:row>
      <xdr:rowOff>162360</xdr:rowOff>
    </xdr:from>
    <xdr:to>
      <xdr:col>4</xdr:col>
      <xdr:colOff>436320</xdr:colOff>
      <xdr:row>1</xdr:row>
      <xdr:rowOff>457200</xdr:rowOff>
    </xdr:to>
    <xdr:pic>
      <xdr:nvPicPr>
        <xdr:cNvPr descr="" id="27" name="Рисунок 1"/>
        <xdr:cNvPicPr/>
      </xdr:nvPicPr>
      <xdr:blipFill>
        <a:blip r:embed="rId2"/>
        <a:stretch>
          <a:fillRect/>
        </a:stretch>
      </xdr:blipFill>
      <xdr:spPr>
        <a:xfrm>
          <a:off x="2583720" y="418320"/>
          <a:ext cx="2141640" cy="294840"/>
        </a:xfrm>
        <a:prstGeom prst="rect">
          <a:avLst/>
        </a:prstGeom>
      </xdr:spPr>
    </xdr:pic>
    <xdr:clientData/>
  </xdr:twoCellAnchor>
  <xdr:twoCellAnchor editAs="absolute">
    <xdr:from>
      <xdr:col>0</xdr:col>
      <xdr:colOff>122400</xdr:colOff>
      <xdr:row>3</xdr:row>
      <xdr:rowOff>105480</xdr:rowOff>
    </xdr:from>
    <xdr:to>
      <xdr:col>1</xdr:col>
      <xdr:colOff>541080</xdr:colOff>
      <xdr:row>3</xdr:row>
      <xdr:rowOff>295560</xdr:rowOff>
    </xdr:to>
    <xdr:pic>
      <xdr:nvPicPr>
        <xdr:cNvPr descr="" id="28" name="Рисунок 180"/>
        <xdr:cNvPicPr/>
      </xdr:nvPicPr>
      <xdr:blipFill>
        <a:blip r:embed="rId3"/>
        <a:stretch>
          <a:fillRect/>
        </a:stretch>
      </xdr:blipFill>
      <xdr:spPr>
        <a:xfrm>
          <a:off x="122400" y="1310400"/>
          <a:ext cx="872640" cy="190080"/>
        </a:xfrm>
        <a:prstGeom prst="rect">
          <a:avLst/>
        </a:prstGeom>
      </xdr:spPr>
    </xdr:pic>
    <xdr:clientData/>
  </xdr:twoCellAnchor>
  <xdr:twoCellAnchor editAs="absolute">
    <xdr:from>
      <xdr:col>0</xdr:col>
      <xdr:colOff>122400</xdr:colOff>
      <xdr:row>7</xdr:row>
      <xdr:rowOff>105480</xdr:rowOff>
    </xdr:from>
    <xdr:to>
      <xdr:col>1</xdr:col>
      <xdr:colOff>541080</xdr:colOff>
      <xdr:row>7</xdr:row>
      <xdr:rowOff>295560</xdr:rowOff>
    </xdr:to>
    <xdr:pic>
      <xdr:nvPicPr>
        <xdr:cNvPr descr="" id="29" name="Рисунок 180"/>
        <xdr:cNvPicPr/>
      </xdr:nvPicPr>
      <xdr:blipFill>
        <a:blip r:embed="rId4"/>
        <a:stretch>
          <a:fillRect/>
        </a:stretch>
      </xdr:blipFill>
      <xdr:spPr>
        <a:xfrm>
          <a:off x="122400" y="4546440"/>
          <a:ext cx="872640" cy="190080"/>
        </a:xfrm>
        <a:prstGeom prst="rect">
          <a:avLst/>
        </a:prstGeom>
      </xdr:spPr>
    </xdr:pic>
    <xdr:clientData/>
  </xdr:twoCellAnchor>
  <xdr:twoCellAnchor editAs="absolute">
    <xdr:from>
      <xdr:col>0</xdr:col>
      <xdr:colOff>436680</xdr:colOff>
      <xdr:row>7</xdr:row>
      <xdr:rowOff>562680</xdr:rowOff>
    </xdr:from>
    <xdr:to>
      <xdr:col>1</xdr:col>
      <xdr:colOff>1017360</xdr:colOff>
      <xdr:row>7</xdr:row>
      <xdr:rowOff>1609920</xdr:rowOff>
    </xdr:to>
    <xdr:pic>
      <xdr:nvPicPr>
        <xdr:cNvPr descr="" id="30" name="Рисунок 62"/>
        <xdr:cNvPicPr/>
      </xdr:nvPicPr>
      <xdr:blipFill>
        <a:blip r:embed="rId5"/>
        <a:stretch>
          <a:fillRect/>
        </a:stretch>
      </xdr:blipFill>
      <xdr:spPr>
        <a:xfrm>
          <a:off x="436680" y="5003640"/>
          <a:ext cx="1034640" cy="1047240"/>
        </a:xfrm>
        <a:prstGeom prst="rect">
          <a:avLst/>
        </a:prstGeom>
      </xdr:spPr>
    </xdr:pic>
    <xdr:clientData/>
  </xdr:twoCellAnchor>
  <xdr:twoCellAnchor editAs="absolute">
    <xdr:from>
      <xdr:col>0</xdr:col>
      <xdr:colOff>122400</xdr:colOff>
      <xdr:row>11</xdr:row>
      <xdr:rowOff>105480</xdr:rowOff>
    </xdr:from>
    <xdr:to>
      <xdr:col>1</xdr:col>
      <xdr:colOff>541080</xdr:colOff>
      <xdr:row>11</xdr:row>
      <xdr:rowOff>295560</xdr:rowOff>
    </xdr:to>
    <xdr:pic>
      <xdr:nvPicPr>
        <xdr:cNvPr descr="" id="31" name="Рисунок 180"/>
        <xdr:cNvPicPr/>
      </xdr:nvPicPr>
      <xdr:blipFill>
        <a:blip r:embed="rId6"/>
        <a:stretch>
          <a:fillRect/>
        </a:stretch>
      </xdr:blipFill>
      <xdr:spPr>
        <a:xfrm>
          <a:off x="122400" y="7782120"/>
          <a:ext cx="872640" cy="190080"/>
        </a:xfrm>
        <a:prstGeom prst="rect">
          <a:avLst/>
        </a:prstGeom>
      </xdr:spPr>
    </xdr:pic>
    <xdr:clientData/>
  </xdr:twoCellAnchor>
  <xdr:twoCellAnchor editAs="absolute">
    <xdr:from>
      <xdr:col>0</xdr:col>
      <xdr:colOff>122400</xdr:colOff>
      <xdr:row>15</xdr:row>
      <xdr:rowOff>105480</xdr:rowOff>
    </xdr:from>
    <xdr:to>
      <xdr:col>1</xdr:col>
      <xdr:colOff>541080</xdr:colOff>
      <xdr:row>15</xdr:row>
      <xdr:rowOff>295560</xdr:rowOff>
    </xdr:to>
    <xdr:pic>
      <xdr:nvPicPr>
        <xdr:cNvPr descr="" id="32" name="Рисунок 180"/>
        <xdr:cNvPicPr/>
      </xdr:nvPicPr>
      <xdr:blipFill>
        <a:blip r:embed="rId7"/>
        <a:stretch>
          <a:fillRect/>
        </a:stretch>
      </xdr:blipFill>
      <xdr:spPr>
        <a:xfrm>
          <a:off x="122400" y="11027520"/>
          <a:ext cx="872640" cy="190080"/>
        </a:xfrm>
        <a:prstGeom prst="rect">
          <a:avLst/>
        </a:prstGeom>
      </xdr:spPr>
    </xdr:pic>
    <xdr:clientData/>
  </xdr:twoCellAnchor>
  <xdr:twoCellAnchor editAs="absolute">
    <xdr:from>
      <xdr:col>0</xdr:col>
      <xdr:colOff>351000</xdr:colOff>
      <xdr:row>15</xdr:row>
      <xdr:rowOff>581400</xdr:rowOff>
    </xdr:from>
    <xdr:to>
      <xdr:col>1</xdr:col>
      <xdr:colOff>950760</xdr:colOff>
      <xdr:row>15</xdr:row>
      <xdr:rowOff>1523880</xdr:rowOff>
    </xdr:to>
    <xdr:pic>
      <xdr:nvPicPr>
        <xdr:cNvPr descr="" id="33" name="Рисунок 70"/>
        <xdr:cNvPicPr/>
      </xdr:nvPicPr>
      <xdr:blipFill>
        <a:blip r:embed="rId8"/>
        <a:stretch>
          <a:fillRect/>
        </a:stretch>
      </xdr:blipFill>
      <xdr:spPr>
        <a:xfrm>
          <a:off x="351000" y="11503440"/>
          <a:ext cx="1053720" cy="942480"/>
        </a:xfrm>
        <a:prstGeom prst="rect">
          <a:avLst/>
        </a:prstGeom>
      </xdr:spPr>
    </xdr:pic>
    <xdr:clientData/>
  </xdr:twoCellAnchor>
  <xdr:twoCellAnchor editAs="absolute">
    <xdr:from>
      <xdr:col>0</xdr:col>
      <xdr:colOff>122400</xdr:colOff>
      <xdr:row>19</xdr:row>
      <xdr:rowOff>105480</xdr:rowOff>
    </xdr:from>
    <xdr:to>
      <xdr:col>1</xdr:col>
      <xdr:colOff>541080</xdr:colOff>
      <xdr:row>19</xdr:row>
      <xdr:rowOff>295560</xdr:rowOff>
    </xdr:to>
    <xdr:pic>
      <xdr:nvPicPr>
        <xdr:cNvPr descr="" id="34" name="Рисунок 180"/>
        <xdr:cNvPicPr/>
      </xdr:nvPicPr>
      <xdr:blipFill>
        <a:blip r:embed="rId9"/>
        <a:stretch>
          <a:fillRect/>
        </a:stretch>
      </xdr:blipFill>
      <xdr:spPr>
        <a:xfrm>
          <a:off x="122400" y="14282640"/>
          <a:ext cx="872640" cy="190080"/>
        </a:xfrm>
        <a:prstGeom prst="rect">
          <a:avLst/>
        </a:prstGeom>
      </xdr:spPr>
    </xdr:pic>
    <xdr:clientData/>
  </xdr:twoCellAnchor>
  <xdr:twoCellAnchor editAs="absolute">
    <xdr:from>
      <xdr:col>0</xdr:col>
      <xdr:colOff>388800</xdr:colOff>
      <xdr:row>19</xdr:row>
      <xdr:rowOff>476640</xdr:rowOff>
    </xdr:from>
    <xdr:to>
      <xdr:col>1</xdr:col>
      <xdr:colOff>912240</xdr:colOff>
      <xdr:row>19</xdr:row>
      <xdr:rowOff>1533600</xdr:rowOff>
    </xdr:to>
    <xdr:pic>
      <xdr:nvPicPr>
        <xdr:cNvPr descr="" id="35" name="Рисунок 74"/>
        <xdr:cNvPicPr/>
      </xdr:nvPicPr>
      <xdr:blipFill>
        <a:blip r:embed="rId10"/>
        <a:stretch>
          <a:fillRect/>
        </a:stretch>
      </xdr:blipFill>
      <xdr:spPr>
        <a:xfrm>
          <a:off x="388800" y="14653800"/>
          <a:ext cx="977400" cy="1056960"/>
        </a:xfrm>
        <a:prstGeom prst="rect">
          <a:avLst/>
        </a:prstGeom>
      </xdr:spPr>
    </xdr:pic>
    <xdr:clientData/>
  </xdr:twoCellAnchor>
  <xdr:twoCellAnchor editAs="absolute">
    <xdr:from>
      <xdr:col>0</xdr:col>
      <xdr:colOff>122400</xdr:colOff>
      <xdr:row>23</xdr:row>
      <xdr:rowOff>105480</xdr:rowOff>
    </xdr:from>
    <xdr:to>
      <xdr:col>1</xdr:col>
      <xdr:colOff>541080</xdr:colOff>
      <xdr:row>23</xdr:row>
      <xdr:rowOff>295560</xdr:rowOff>
    </xdr:to>
    <xdr:pic>
      <xdr:nvPicPr>
        <xdr:cNvPr descr="" id="36" name="Рисунок 180"/>
        <xdr:cNvPicPr/>
      </xdr:nvPicPr>
      <xdr:blipFill>
        <a:blip r:embed="rId11"/>
        <a:stretch>
          <a:fillRect/>
        </a:stretch>
      </xdr:blipFill>
      <xdr:spPr>
        <a:xfrm>
          <a:off x="122400" y="17461440"/>
          <a:ext cx="872640" cy="190080"/>
        </a:xfrm>
        <a:prstGeom prst="rect">
          <a:avLst/>
        </a:prstGeom>
      </xdr:spPr>
    </xdr:pic>
    <xdr:clientData/>
  </xdr:twoCellAnchor>
  <xdr:twoCellAnchor editAs="absolute">
    <xdr:from>
      <xdr:col>0</xdr:col>
      <xdr:colOff>122400</xdr:colOff>
      <xdr:row>27</xdr:row>
      <xdr:rowOff>105480</xdr:rowOff>
    </xdr:from>
    <xdr:to>
      <xdr:col>1</xdr:col>
      <xdr:colOff>541080</xdr:colOff>
      <xdr:row>27</xdr:row>
      <xdr:rowOff>295560</xdr:rowOff>
    </xdr:to>
    <xdr:pic>
      <xdr:nvPicPr>
        <xdr:cNvPr descr="" id="37" name="Рисунок 180"/>
        <xdr:cNvPicPr/>
      </xdr:nvPicPr>
      <xdr:blipFill>
        <a:blip r:embed="rId12"/>
        <a:stretch>
          <a:fillRect/>
        </a:stretch>
      </xdr:blipFill>
      <xdr:spPr>
        <a:xfrm>
          <a:off x="122400" y="20697480"/>
          <a:ext cx="872640" cy="190080"/>
        </a:xfrm>
        <a:prstGeom prst="rect">
          <a:avLst/>
        </a:prstGeom>
      </xdr:spPr>
    </xdr:pic>
    <xdr:clientData/>
  </xdr:twoCellAnchor>
  <xdr:twoCellAnchor editAs="absolute">
    <xdr:from>
      <xdr:col>0</xdr:col>
      <xdr:colOff>312840</xdr:colOff>
      <xdr:row>23</xdr:row>
      <xdr:rowOff>562680</xdr:rowOff>
    </xdr:from>
    <xdr:to>
      <xdr:col>1</xdr:col>
      <xdr:colOff>1188720</xdr:colOff>
      <xdr:row>23</xdr:row>
      <xdr:rowOff>1438560</xdr:rowOff>
    </xdr:to>
    <xdr:pic>
      <xdr:nvPicPr>
        <xdr:cNvPr descr="" id="38" name="Рисунок 81"/>
        <xdr:cNvPicPr/>
      </xdr:nvPicPr>
      <xdr:blipFill>
        <a:blip r:embed="rId13"/>
        <a:stretch>
          <a:fillRect/>
        </a:stretch>
      </xdr:blipFill>
      <xdr:spPr>
        <a:xfrm>
          <a:off x="312840" y="17918640"/>
          <a:ext cx="1329840" cy="875880"/>
        </a:xfrm>
        <a:prstGeom prst="rect">
          <a:avLst/>
        </a:prstGeom>
      </xdr:spPr>
    </xdr:pic>
    <xdr:clientData/>
  </xdr:twoCellAnchor>
  <xdr:twoCellAnchor editAs="absolute">
    <xdr:from>
      <xdr:col>0</xdr:col>
      <xdr:colOff>322200</xdr:colOff>
      <xdr:row>27</xdr:row>
      <xdr:rowOff>552960</xdr:rowOff>
    </xdr:from>
    <xdr:to>
      <xdr:col>1</xdr:col>
      <xdr:colOff>1179000</xdr:colOff>
      <xdr:row>27</xdr:row>
      <xdr:rowOff>1505160</xdr:rowOff>
    </xdr:to>
    <xdr:pic>
      <xdr:nvPicPr>
        <xdr:cNvPr descr="" id="39" name="Рисунок 82"/>
        <xdr:cNvPicPr/>
      </xdr:nvPicPr>
      <xdr:blipFill>
        <a:blip r:embed="rId14"/>
        <a:stretch>
          <a:fillRect/>
        </a:stretch>
      </xdr:blipFill>
      <xdr:spPr>
        <a:xfrm>
          <a:off x="322200" y="21144960"/>
          <a:ext cx="1310760" cy="952200"/>
        </a:xfrm>
        <a:prstGeom prst="rect">
          <a:avLst/>
        </a:prstGeom>
      </xdr:spPr>
    </xdr:pic>
    <xdr:clientData/>
  </xdr:twoCellAnchor>
  <xdr:twoCellAnchor editAs="absolute">
    <xdr:from>
      <xdr:col>0</xdr:col>
      <xdr:colOff>141480</xdr:colOff>
      <xdr:row>31</xdr:row>
      <xdr:rowOff>76680</xdr:rowOff>
    </xdr:from>
    <xdr:to>
      <xdr:col>1</xdr:col>
      <xdr:colOff>560160</xdr:colOff>
      <xdr:row>31</xdr:row>
      <xdr:rowOff>266760</xdr:rowOff>
    </xdr:to>
    <xdr:pic>
      <xdr:nvPicPr>
        <xdr:cNvPr descr="" id="40" name="Рисунок 159"/>
        <xdr:cNvPicPr/>
      </xdr:nvPicPr>
      <xdr:blipFill>
        <a:blip r:embed="rId15"/>
        <a:stretch>
          <a:fillRect/>
        </a:stretch>
      </xdr:blipFill>
      <xdr:spPr>
        <a:xfrm>
          <a:off x="141480" y="23866560"/>
          <a:ext cx="872640" cy="190080"/>
        </a:xfrm>
        <a:prstGeom prst="rect">
          <a:avLst/>
        </a:prstGeom>
      </xdr:spPr>
    </xdr:pic>
    <xdr:clientData/>
  </xdr:twoCellAnchor>
  <xdr:twoCellAnchor editAs="absolute">
    <xdr:from>
      <xdr:col>0</xdr:col>
      <xdr:colOff>227160</xdr:colOff>
      <xdr:row>31</xdr:row>
      <xdr:rowOff>714960</xdr:rowOff>
    </xdr:from>
    <xdr:to>
      <xdr:col>2</xdr:col>
      <xdr:colOff>64800</xdr:colOff>
      <xdr:row>32</xdr:row>
      <xdr:rowOff>162000</xdr:rowOff>
    </xdr:to>
    <xdr:pic>
      <xdr:nvPicPr>
        <xdr:cNvPr descr="" id="41" name="Рисунок 34"/>
        <xdr:cNvPicPr/>
      </xdr:nvPicPr>
      <xdr:blipFill>
        <a:blip r:embed="rId16"/>
        <a:stretch>
          <a:fillRect/>
        </a:stretch>
      </xdr:blipFill>
      <xdr:spPr>
        <a:xfrm>
          <a:off x="227160" y="24504840"/>
          <a:ext cx="1937160" cy="1031760"/>
        </a:xfrm>
        <a:prstGeom prst="rect">
          <a:avLst/>
        </a:prstGeom>
      </xdr:spPr>
    </xdr:pic>
    <xdr:clientData/>
  </xdr:twoCellAnchor>
  <xdr:twoCellAnchor editAs="absolute">
    <xdr:from>
      <xdr:col>0</xdr:col>
      <xdr:colOff>446040</xdr:colOff>
      <xdr:row>11</xdr:row>
      <xdr:rowOff>667440</xdr:rowOff>
    </xdr:from>
    <xdr:to>
      <xdr:col>1</xdr:col>
      <xdr:colOff>1360080</xdr:colOff>
      <xdr:row>11</xdr:row>
      <xdr:rowOff>1676880</xdr:rowOff>
    </xdr:to>
    <xdr:pic>
      <xdr:nvPicPr>
        <xdr:cNvPr descr="" id="42" name="Рисунок 19"/>
        <xdr:cNvPicPr/>
      </xdr:nvPicPr>
      <xdr:blipFill>
        <a:blip r:embed="rId17"/>
        <a:stretch>
          <a:fillRect/>
        </a:stretch>
      </xdr:blipFill>
      <xdr:spPr>
        <a:xfrm>
          <a:off x="446040" y="8344080"/>
          <a:ext cx="1368000" cy="1009440"/>
        </a:xfrm>
        <a:prstGeom prst="rect">
          <a:avLst/>
        </a:prstGeom>
      </xdr:spPr>
    </xdr:pic>
    <xdr:clientData/>
  </xdr:twoCellAnchor>
  <xdr:twoCellAnchor editAs="absolute">
    <xdr:from>
      <xdr:col>0</xdr:col>
      <xdr:colOff>160200</xdr:colOff>
      <xdr:row>3</xdr:row>
      <xdr:rowOff>1086480</xdr:rowOff>
    </xdr:from>
    <xdr:to>
      <xdr:col>1</xdr:col>
      <xdr:colOff>750240</xdr:colOff>
      <xdr:row>4</xdr:row>
      <xdr:rowOff>171720</xdr:rowOff>
    </xdr:to>
    <xdr:pic>
      <xdr:nvPicPr>
        <xdr:cNvPr descr="" id="43" name="Рисунок 19"/>
        <xdr:cNvPicPr/>
      </xdr:nvPicPr>
      <xdr:blipFill>
        <a:blip r:embed="rId18"/>
        <a:stretch>
          <a:fillRect/>
        </a:stretch>
      </xdr:blipFill>
      <xdr:spPr>
        <a:xfrm>
          <a:off x="160200" y="2291400"/>
          <a:ext cx="1044000" cy="992520"/>
        </a:xfrm>
        <a:prstGeom prst="rect">
          <a:avLst/>
        </a:prstGeom>
      </xdr:spPr>
    </xdr:pic>
    <xdr:clientData/>
  </xdr:twoCellAnchor>
  <xdr:twoCellAnchor editAs="absolute">
    <xdr:from>
      <xdr:col>1</xdr:col>
      <xdr:colOff>503280</xdr:colOff>
      <xdr:row>3</xdr:row>
      <xdr:rowOff>228960</xdr:rowOff>
    </xdr:from>
    <xdr:to>
      <xdr:col>1</xdr:col>
      <xdr:colOff>1464840</xdr:colOff>
      <xdr:row>3</xdr:row>
      <xdr:rowOff>1133640</xdr:rowOff>
    </xdr:to>
    <xdr:pic>
      <xdr:nvPicPr>
        <xdr:cNvPr descr="" id="44" name="Рисунок 57"/>
        <xdr:cNvPicPr/>
      </xdr:nvPicPr>
      <xdr:blipFill>
        <a:blip r:embed="rId19"/>
        <a:stretch>
          <a:fillRect/>
        </a:stretch>
      </xdr:blipFill>
      <xdr:spPr>
        <a:xfrm>
          <a:off x="957240" y="1433880"/>
          <a:ext cx="961560" cy="904680"/>
        </a:xfrm>
        <a:prstGeom prst="rect">
          <a:avLst/>
        </a:prstGeom>
      </xdr:spPr>
    </xdr:pic>
    <xdr:clientData/>
  </xdr:twoCellAnchor>
  <xdr:twoCellAnchor editAs="absolute">
    <xdr:from>
      <xdr:col>1</xdr:col>
      <xdr:colOff>1179360</xdr:colOff>
      <xdr:row>6</xdr:row>
      <xdr:rowOff>38520</xdr:rowOff>
    </xdr:from>
    <xdr:to>
      <xdr:col>2</xdr:col>
      <xdr:colOff>64440</xdr:colOff>
      <xdr:row>6</xdr:row>
      <xdr:rowOff>476280</xdr:rowOff>
    </xdr:to>
    <xdr:pic>
      <xdr:nvPicPr>
        <xdr:cNvPr descr="" id="45" name="Рисунок 148"/>
        <xdr:cNvPicPr/>
      </xdr:nvPicPr>
      <xdr:blipFill>
        <a:blip r:embed="rId20"/>
        <a:stretch>
          <a:fillRect/>
        </a:stretch>
      </xdr:blipFill>
      <xdr:spPr>
        <a:xfrm>
          <a:off x="1633320" y="3909960"/>
          <a:ext cx="530640" cy="437760"/>
        </a:xfrm>
        <a:prstGeom prst="rect">
          <a:avLst/>
        </a:prstGeom>
      </xdr:spPr>
    </xdr:pic>
    <xdr:clientData/>
  </xdr:twoCellAnchor>
  <xdr:twoCellAnchor editAs="absolute">
    <xdr:from>
      <xdr:col>1</xdr:col>
      <xdr:colOff>1208160</xdr:colOff>
      <xdr:row>10</xdr:row>
      <xdr:rowOff>57600</xdr:rowOff>
    </xdr:from>
    <xdr:to>
      <xdr:col>2</xdr:col>
      <xdr:colOff>83880</xdr:colOff>
      <xdr:row>10</xdr:row>
      <xdr:rowOff>495360</xdr:rowOff>
    </xdr:to>
    <xdr:pic>
      <xdr:nvPicPr>
        <xdr:cNvPr descr="" id="46" name="Рисунок 148"/>
        <xdr:cNvPicPr/>
      </xdr:nvPicPr>
      <xdr:blipFill>
        <a:blip r:embed="rId21"/>
        <a:stretch>
          <a:fillRect/>
        </a:stretch>
      </xdr:blipFill>
      <xdr:spPr>
        <a:xfrm>
          <a:off x="1662120" y="7165080"/>
          <a:ext cx="521280" cy="437760"/>
        </a:xfrm>
        <a:prstGeom prst="rect">
          <a:avLst/>
        </a:prstGeom>
      </xdr:spPr>
    </xdr:pic>
    <xdr:clientData/>
  </xdr:twoCellAnchor>
  <xdr:twoCellAnchor editAs="absolute">
    <xdr:from>
      <xdr:col>1</xdr:col>
      <xdr:colOff>1217520</xdr:colOff>
      <xdr:row>14</xdr:row>
      <xdr:rowOff>57600</xdr:rowOff>
    </xdr:from>
    <xdr:to>
      <xdr:col>2</xdr:col>
      <xdr:colOff>102600</xdr:colOff>
      <xdr:row>14</xdr:row>
      <xdr:rowOff>495360</xdr:rowOff>
    </xdr:to>
    <xdr:pic>
      <xdr:nvPicPr>
        <xdr:cNvPr descr="" id="47" name="Рисунок 148"/>
        <xdr:cNvPicPr/>
      </xdr:nvPicPr>
      <xdr:blipFill>
        <a:blip r:embed="rId22"/>
        <a:stretch>
          <a:fillRect/>
        </a:stretch>
      </xdr:blipFill>
      <xdr:spPr>
        <a:xfrm>
          <a:off x="1671480" y="10410480"/>
          <a:ext cx="530640" cy="437760"/>
        </a:xfrm>
        <a:prstGeom prst="rect">
          <a:avLst/>
        </a:prstGeom>
      </xdr:spPr>
    </xdr:pic>
    <xdr:clientData/>
  </xdr:twoCellAnchor>
  <xdr:twoCellAnchor editAs="absolute">
    <xdr:from>
      <xdr:col>1</xdr:col>
      <xdr:colOff>1160640</xdr:colOff>
      <xdr:row>18</xdr:row>
      <xdr:rowOff>76680</xdr:rowOff>
    </xdr:from>
    <xdr:to>
      <xdr:col>2</xdr:col>
      <xdr:colOff>36360</xdr:colOff>
      <xdr:row>18</xdr:row>
      <xdr:rowOff>514440</xdr:rowOff>
    </xdr:to>
    <xdr:pic>
      <xdr:nvPicPr>
        <xdr:cNvPr descr="" id="48" name="Рисунок 148"/>
        <xdr:cNvPicPr/>
      </xdr:nvPicPr>
      <xdr:blipFill>
        <a:blip r:embed="rId23"/>
        <a:stretch>
          <a:fillRect/>
        </a:stretch>
      </xdr:blipFill>
      <xdr:spPr>
        <a:xfrm>
          <a:off x="1614600" y="13684320"/>
          <a:ext cx="521280" cy="437760"/>
        </a:xfrm>
        <a:prstGeom prst="rect">
          <a:avLst/>
        </a:prstGeom>
      </xdr:spPr>
    </xdr:pic>
    <xdr:clientData/>
  </xdr:twoCellAnchor>
  <xdr:twoCellAnchor editAs="absolute">
    <xdr:from>
      <xdr:col>1</xdr:col>
      <xdr:colOff>1208160</xdr:colOff>
      <xdr:row>22</xdr:row>
      <xdr:rowOff>57600</xdr:rowOff>
    </xdr:from>
    <xdr:to>
      <xdr:col>2</xdr:col>
      <xdr:colOff>83880</xdr:colOff>
      <xdr:row>22</xdr:row>
      <xdr:rowOff>495360</xdr:rowOff>
    </xdr:to>
    <xdr:pic>
      <xdr:nvPicPr>
        <xdr:cNvPr descr="" id="49" name="Рисунок 148"/>
        <xdr:cNvPicPr/>
      </xdr:nvPicPr>
      <xdr:blipFill>
        <a:blip r:embed="rId24"/>
        <a:stretch>
          <a:fillRect/>
        </a:stretch>
      </xdr:blipFill>
      <xdr:spPr>
        <a:xfrm>
          <a:off x="1662120" y="16844040"/>
          <a:ext cx="521280" cy="437760"/>
        </a:xfrm>
        <a:prstGeom prst="rect">
          <a:avLst/>
        </a:prstGeom>
      </xdr:spPr>
    </xdr:pic>
    <xdr:clientData/>
  </xdr:twoCellAnchor>
  <xdr:twoCellAnchor editAs="absolute">
    <xdr:from>
      <xdr:col>1</xdr:col>
      <xdr:colOff>1208160</xdr:colOff>
      <xdr:row>26</xdr:row>
      <xdr:rowOff>67320</xdr:rowOff>
    </xdr:from>
    <xdr:to>
      <xdr:col>2</xdr:col>
      <xdr:colOff>83880</xdr:colOff>
      <xdr:row>26</xdr:row>
      <xdr:rowOff>505080</xdr:rowOff>
    </xdr:to>
    <xdr:pic>
      <xdr:nvPicPr>
        <xdr:cNvPr descr="" id="50" name="Рисунок 148"/>
        <xdr:cNvPicPr/>
      </xdr:nvPicPr>
      <xdr:blipFill>
        <a:blip r:embed="rId25"/>
        <a:stretch>
          <a:fillRect/>
        </a:stretch>
      </xdr:blipFill>
      <xdr:spPr>
        <a:xfrm>
          <a:off x="1662120" y="20089800"/>
          <a:ext cx="521280" cy="437760"/>
        </a:xfrm>
        <a:prstGeom prst="rect">
          <a:avLst/>
        </a:prstGeom>
      </xdr:spPr>
    </xdr:pic>
    <xdr:clientData/>
  </xdr:twoCellAnchor>
  <xdr:twoCellAnchor editAs="absolute">
    <xdr:from>
      <xdr:col>1</xdr:col>
      <xdr:colOff>1236600</xdr:colOff>
      <xdr:row>30</xdr:row>
      <xdr:rowOff>38520</xdr:rowOff>
    </xdr:from>
    <xdr:to>
      <xdr:col>2</xdr:col>
      <xdr:colOff>112320</xdr:colOff>
      <xdr:row>30</xdr:row>
      <xdr:rowOff>476280</xdr:rowOff>
    </xdr:to>
    <xdr:pic>
      <xdr:nvPicPr>
        <xdr:cNvPr descr="" id="51" name="Рисунок 148"/>
        <xdr:cNvPicPr/>
      </xdr:nvPicPr>
      <xdr:blipFill>
        <a:blip r:embed="rId26"/>
        <a:stretch>
          <a:fillRect/>
        </a:stretch>
      </xdr:blipFill>
      <xdr:spPr>
        <a:xfrm>
          <a:off x="1690560" y="23258880"/>
          <a:ext cx="521280" cy="437760"/>
        </a:xfrm>
        <a:prstGeom prst="rect">
          <a:avLst/>
        </a:prstGeom>
      </xdr:spPr>
    </xdr:pic>
    <xdr:clientData/>
  </xdr:twoCellAnchor>
</xdr:wsDr>
</file>

<file path=xl/drawings/drawing4.xml><?xml version="1.0" encoding="utf-8"?>
<xdr:wsDr xmlns:a="http://schemas.openxmlformats.org/drawingml/2006/main" xmlns:r="http://schemas.openxmlformats.org/officeDocument/2006/relationships" xmlns:xdr="http://schemas.openxmlformats.org/drawingml/2006/spreadsheetDrawing">
  <xdr:twoCellAnchor editAs="absolute">
    <xdr:from>
      <xdr:col>2</xdr:col>
      <xdr:colOff>665280</xdr:colOff>
      <xdr:row>62</xdr:row>
      <xdr:rowOff>714960</xdr:rowOff>
    </xdr:from>
    <xdr:to>
      <xdr:col>2</xdr:col>
      <xdr:colOff>1093680</xdr:colOff>
      <xdr:row>62</xdr:row>
      <xdr:rowOff>1152720</xdr:rowOff>
    </xdr:to>
    <xdr:pic>
      <xdr:nvPicPr>
        <xdr:cNvPr descr="" id="52" name="Рисунок 148"/>
        <xdr:cNvPicPr/>
      </xdr:nvPicPr>
      <xdr:blipFill>
        <a:blip r:embed="rId1"/>
        <a:stretch>
          <a:fillRect/>
        </a:stretch>
      </xdr:blipFill>
      <xdr:spPr>
        <a:xfrm>
          <a:off x="2764800" y="58624920"/>
          <a:ext cx="428400" cy="437760"/>
        </a:xfrm>
        <a:prstGeom prst="rect">
          <a:avLst/>
        </a:prstGeom>
      </xdr:spPr>
    </xdr:pic>
    <xdr:clientData/>
  </xdr:twoCellAnchor>
  <xdr:twoCellAnchor editAs="absolute">
    <xdr:from>
      <xdr:col>1</xdr:col>
      <xdr:colOff>55440</xdr:colOff>
      <xdr:row>1</xdr:row>
      <xdr:rowOff>105480</xdr:rowOff>
    </xdr:from>
    <xdr:to>
      <xdr:col>2</xdr:col>
      <xdr:colOff>150480</xdr:colOff>
      <xdr:row>1</xdr:row>
      <xdr:rowOff>457560</xdr:rowOff>
    </xdr:to>
    <xdr:pic>
      <xdr:nvPicPr>
        <xdr:cNvPr descr="" id="53" name="Рисунок 35"/>
        <xdr:cNvPicPr/>
      </xdr:nvPicPr>
      <xdr:blipFill>
        <a:blip r:embed="rId2"/>
        <a:stretch>
          <a:fillRect/>
        </a:stretch>
      </xdr:blipFill>
      <xdr:spPr>
        <a:xfrm>
          <a:off x="509400" y="361440"/>
          <a:ext cx="1740600" cy="352080"/>
        </a:xfrm>
        <a:prstGeom prst="rect">
          <a:avLst/>
        </a:prstGeom>
      </xdr:spPr>
    </xdr:pic>
    <xdr:clientData/>
  </xdr:twoCellAnchor>
  <xdr:twoCellAnchor editAs="absolute">
    <xdr:from>
      <xdr:col>2</xdr:col>
      <xdr:colOff>484200</xdr:colOff>
      <xdr:row>1</xdr:row>
      <xdr:rowOff>162360</xdr:rowOff>
    </xdr:from>
    <xdr:to>
      <xdr:col>4</xdr:col>
      <xdr:colOff>436320</xdr:colOff>
      <xdr:row>1</xdr:row>
      <xdr:rowOff>457200</xdr:rowOff>
    </xdr:to>
    <xdr:pic>
      <xdr:nvPicPr>
        <xdr:cNvPr descr="" id="54" name="Рисунок 1"/>
        <xdr:cNvPicPr/>
      </xdr:nvPicPr>
      <xdr:blipFill>
        <a:blip r:embed="rId3"/>
        <a:stretch>
          <a:fillRect/>
        </a:stretch>
      </xdr:blipFill>
      <xdr:spPr>
        <a:xfrm>
          <a:off x="2583720" y="418320"/>
          <a:ext cx="2141640" cy="294840"/>
        </a:xfrm>
        <a:prstGeom prst="rect">
          <a:avLst/>
        </a:prstGeom>
      </xdr:spPr>
    </xdr:pic>
    <xdr:clientData/>
  </xdr:twoCellAnchor>
  <xdr:twoCellAnchor editAs="absolute">
    <xdr:from>
      <xdr:col>0</xdr:col>
      <xdr:colOff>84240</xdr:colOff>
      <xdr:row>12</xdr:row>
      <xdr:rowOff>95760</xdr:rowOff>
    </xdr:from>
    <xdr:to>
      <xdr:col>1</xdr:col>
      <xdr:colOff>912600</xdr:colOff>
      <xdr:row>12</xdr:row>
      <xdr:rowOff>304920</xdr:rowOff>
    </xdr:to>
    <xdr:pic>
      <xdr:nvPicPr>
        <xdr:cNvPr descr="" id="55" name="Рисунок 2"/>
        <xdr:cNvPicPr/>
      </xdr:nvPicPr>
      <xdr:blipFill>
        <a:blip r:embed="rId4"/>
        <a:stretch>
          <a:fillRect/>
        </a:stretch>
      </xdr:blipFill>
      <xdr:spPr>
        <a:xfrm>
          <a:off x="84240" y="8465400"/>
          <a:ext cx="1282320" cy="209160"/>
        </a:xfrm>
        <a:prstGeom prst="rect">
          <a:avLst/>
        </a:prstGeom>
      </xdr:spPr>
    </xdr:pic>
    <xdr:clientData/>
  </xdr:twoCellAnchor>
  <xdr:twoCellAnchor editAs="absolute">
    <xdr:from>
      <xdr:col>0</xdr:col>
      <xdr:colOff>84240</xdr:colOff>
      <xdr:row>16</xdr:row>
      <xdr:rowOff>95760</xdr:rowOff>
    </xdr:from>
    <xdr:to>
      <xdr:col>1</xdr:col>
      <xdr:colOff>912600</xdr:colOff>
      <xdr:row>16</xdr:row>
      <xdr:rowOff>304920</xdr:rowOff>
    </xdr:to>
    <xdr:pic>
      <xdr:nvPicPr>
        <xdr:cNvPr descr="" id="56" name="Рисунок 2"/>
        <xdr:cNvPicPr/>
      </xdr:nvPicPr>
      <xdr:blipFill>
        <a:blip r:embed="rId5"/>
        <a:stretch>
          <a:fillRect/>
        </a:stretch>
      </xdr:blipFill>
      <xdr:spPr>
        <a:xfrm>
          <a:off x="84240" y="12023640"/>
          <a:ext cx="1282320" cy="209160"/>
        </a:xfrm>
        <a:prstGeom prst="rect">
          <a:avLst/>
        </a:prstGeom>
      </xdr:spPr>
    </xdr:pic>
    <xdr:clientData/>
  </xdr:twoCellAnchor>
  <xdr:twoCellAnchor editAs="absolute">
    <xdr:from>
      <xdr:col>0</xdr:col>
      <xdr:colOff>84240</xdr:colOff>
      <xdr:row>20</xdr:row>
      <xdr:rowOff>95760</xdr:rowOff>
    </xdr:from>
    <xdr:to>
      <xdr:col>1</xdr:col>
      <xdr:colOff>912600</xdr:colOff>
      <xdr:row>20</xdr:row>
      <xdr:rowOff>304920</xdr:rowOff>
    </xdr:to>
    <xdr:pic>
      <xdr:nvPicPr>
        <xdr:cNvPr descr="" id="57" name="Рисунок 2"/>
        <xdr:cNvPicPr/>
      </xdr:nvPicPr>
      <xdr:blipFill>
        <a:blip r:embed="rId6"/>
        <a:stretch>
          <a:fillRect/>
        </a:stretch>
      </xdr:blipFill>
      <xdr:spPr>
        <a:xfrm>
          <a:off x="84240" y="15117480"/>
          <a:ext cx="1282320" cy="209160"/>
        </a:xfrm>
        <a:prstGeom prst="rect">
          <a:avLst/>
        </a:prstGeom>
      </xdr:spPr>
    </xdr:pic>
    <xdr:clientData/>
  </xdr:twoCellAnchor>
  <xdr:twoCellAnchor editAs="absolute">
    <xdr:from>
      <xdr:col>0</xdr:col>
      <xdr:colOff>84240</xdr:colOff>
      <xdr:row>24</xdr:row>
      <xdr:rowOff>95760</xdr:rowOff>
    </xdr:from>
    <xdr:to>
      <xdr:col>1</xdr:col>
      <xdr:colOff>912600</xdr:colOff>
      <xdr:row>24</xdr:row>
      <xdr:rowOff>295560</xdr:rowOff>
    </xdr:to>
    <xdr:pic>
      <xdr:nvPicPr>
        <xdr:cNvPr descr="" id="58" name="Рисунок 2"/>
        <xdr:cNvPicPr/>
      </xdr:nvPicPr>
      <xdr:blipFill>
        <a:blip r:embed="rId7"/>
        <a:stretch>
          <a:fillRect/>
        </a:stretch>
      </xdr:blipFill>
      <xdr:spPr>
        <a:xfrm>
          <a:off x="84240" y="18172800"/>
          <a:ext cx="1282320" cy="199800"/>
        </a:xfrm>
        <a:prstGeom prst="rect">
          <a:avLst/>
        </a:prstGeom>
      </xdr:spPr>
    </xdr:pic>
    <xdr:clientData/>
  </xdr:twoCellAnchor>
  <xdr:twoCellAnchor editAs="absolute">
    <xdr:from>
      <xdr:col>0</xdr:col>
      <xdr:colOff>274680</xdr:colOff>
      <xdr:row>24</xdr:row>
      <xdr:rowOff>667440</xdr:rowOff>
    </xdr:from>
    <xdr:to>
      <xdr:col>1</xdr:col>
      <xdr:colOff>1141200</xdr:colOff>
      <xdr:row>24</xdr:row>
      <xdr:rowOff>1467360</xdr:rowOff>
    </xdr:to>
    <xdr:pic>
      <xdr:nvPicPr>
        <xdr:cNvPr descr="" id="59" name="Рисунок 7"/>
        <xdr:cNvPicPr/>
      </xdr:nvPicPr>
      <xdr:blipFill>
        <a:blip r:embed="rId8"/>
        <a:stretch>
          <a:fillRect/>
        </a:stretch>
      </xdr:blipFill>
      <xdr:spPr>
        <a:xfrm>
          <a:off x="274680" y="18744480"/>
          <a:ext cx="1320480" cy="799920"/>
        </a:xfrm>
        <a:prstGeom prst="rect">
          <a:avLst/>
        </a:prstGeom>
      </xdr:spPr>
    </xdr:pic>
    <xdr:clientData/>
  </xdr:twoCellAnchor>
  <xdr:twoCellAnchor editAs="absolute">
    <xdr:from>
      <xdr:col>0</xdr:col>
      <xdr:colOff>150840</xdr:colOff>
      <xdr:row>55</xdr:row>
      <xdr:rowOff>991080</xdr:rowOff>
    </xdr:from>
    <xdr:to>
      <xdr:col>2</xdr:col>
      <xdr:colOff>1026720</xdr:colOff>
      <xdr:row>55</xdr:row>
      <xdr:rowOff>1809720</xdr:rowOff>
    </xdr:to>
    <xdr:pic>
      <xdr:nvPicPr>
        <xdr:cNvPr descr="" id="60" name="Рисунок 3"/>
        <xdr:cNvPicPr/>
      </xdr:nvPicPr>
      <xdr:blipFill>
        <a:blip r:embed="rId9"/>
        <a:stretch>
          <a:fillRect/>
        </a:stretch>
      </xdr:blipFill>
      <xdr:spPr>
        <a:xfrm>
          <a:off x="150840" y="50165640"/>
          <a:ext cx="2975400" cy="818640"/>
        </a:xfrm>
        <a:prstGeom prst="rect">
          <a:avLst/>
        </a:prstGeom>
      </xdr:spPr>
    </xdr:pic>
    <xdr:clientData/>
  </xdr:twoCellAnchor>
  <xdr:twoCellAnchor editAs="absolute">
    <xdr:from>
      <xdr:col>0</xdr:col>
      <xdr:colOff>169920</xdr:colOff>
      <xdr:row>59</xdr:row>
      <xdr:rowOff>734040</xdr:rowOff>
    </xdr:from>
    <xdr:to>
      <xdr:col>2</xdr:col>
      <xdr:colOff>1045800</xdr:colOff>
      <xdr:row>59</xdr:row>
      <xdr:rowOff>1381320</xdr:rowOff>
    </xdr:to>
    <xdr:pic>
      <xdr:nvPicPr>
        <xdr:cNvPr descr="" id="61" name="Рисунок 4"/>
        <xdr:cNvPicPr/>
      </xdr:nvPicPr>
      <xdr:blipFill>
        <a:blip r:embed="rId10"/>
        <a:stretch>
          <a:fillRect/>
        </a:stretch>
      </xdr:blipFill>
      <xdr:spPr>
        <a:xfrm>
          <a:off x="169920" y="54876600"/>
          <a:ext cx="2975400" cy="647280"/>
        </a:xfrm>
        <a:prstGeom prst="rect">
          <a:avLst/>
        </a:prstGeom>
      </xdr:spPr>
    </xdr:pic>
    <xdr:clientData/>
  </xdr:twoCellAnchor>
  <xdr:twoCellAnchor editAs="absolute">
    <xdr:from>
      <xdr:col>0</xdr:col>
      <xdr:colOff>169920</xdr:colOff>
      <xdr:row>55</xdr:row>
      <xdr:rowOff>95760</xdr:rowOff>
    </xdr:from>
    <xdr:to>
      <xdr:col>1</xdr:col>
      <xdr:colOff>998280</xdr:colOff>
      <xdr:row>55</xdr:row>
      <xdr:rowOff>266760</xdr:rowOff>
    </xdr:to>
    <xdr:pic>
      <xdr:nvPicPr>
        <xdr:cNvPr descr="" id="62" name="Рисунок 2"/>
        <xdr:cNvPicPr/>
      </xdr:nvPicPr>
      <xdr:blipFill>
        <a:blip r:embed="rId11"/>
        <a:stretch>
          <a:fillRect/>
        </a:stretch>
      </xdr:blipFill>
      <xdr:spPr>
        <a:xfrm>
          <a:off x="169920" y="49270320"/>
          <a:ext cx="1282320" cy="171000"/>
        </a:xfrm>
        <a:prstGeom prst="rect">
          <a:avLst/>
        </a:prstGeom>
      </xdr:spPr>
    </xdr:pic>
    <xdr:clientData/>
  </xdr:twoCellAnchor>
  <xdr:twoCellAnchor editAs="absolute">
    <xdr:from>
      <xdr:col>0</xdr:col>
      <xdr:colOff>179280</xdr:colOff>
      <xdr:row>59</xdr:row>
      <xdr:rowOff>143280</xdr:rowOff>
    </xdr:from>
    <xdr:to>
      <xdr:col>1</xdr:col>
      <xdr:colOff>1007640</xdr:colOff>
      <xdr:row>59</xdr:row>
      <xdr:rowOff>343080</xdr:rowOff>
    </xdr:to>
    <xdr:pic>
      <xdr:nvPicPr>
        <xdr:cNvPr descr="" id="63" name="Рисунок 2"/>
        <xdr:cNvPicPr/>
      </xdr:nvPicPr>
      <xdr:blipFill>
        <a:blip r:embed="rId12"/>
        <a:stretch>
          <a:fillRect/>
        </a:stretch>
      </xdr:blipFill>
      <xdr:spPr>
        <a:xfrm>
          <a:off x="179280" y="54285840"/>
          <a:ext cx="1282320" cy="199800"/>
        </a:xfrm>
        <a:prstGeom prst="rect">
          <a:avLst/>
        </a:prstGeom>
      </xdr:spPr>
    </xdr:pic>
    <xdr:clientData/>
  </xdr:twoCellAnchor>
  <xdr:twoCellAnchor editAs="absolute">
    <xdr:from>
      <xdr:col>1</xdr:col>
      <xdr:colOff>141480</xdr:colOff>
      <xdr:row>12</xdr:row>
      <xdr:rowOff>1210320</xdr:rowOff>
    </xdr:from>
    <xdr:to>
      <xdr:col>1</xdr:col>
      <xdr:colOff>1474560</xdr:colOff>
      <xdr:row>13</xdr:row>
      <xdr:rowOff>133560</xdr:rowOff>
    </xdr:to>
    <xdr:pic>
      <xdr:nvPicPr>
        <xdr:cNvPr descr="" id="64" name="Рисунок 25"/>
        <xdr:cNvPicPr/>
      </xdr:nvPicPr>
      <xdr:blipFill>
        <a:blip r:embed="rId13"/>
        <a:stretch>
          <a:fillRect/>
        </a:stretch>
      </xdr:blipFill>
      <xdr:spPr>
        <a:xfrm>
          <a:off x="595440" y="9579960"/>
          <a:ext cx="1333080" cy="1219680"/>
        </a:xfrm>
        <a:prstGeom prst="rect">
          <a:avLst/>
        </a:prstGeom>
      </xdr:spPr>
    </xdr:pic>
    <xdr:clientData/>
  </xdr:twoCellAnchor>
  <xdr:twoCellAnchor editAs="absolute">
    <xdr:from>
      <xdr:col>0</xdr:col>
      <xdr:colOff>189000</xdr:colOff>
      <xdr:row>20</xdr:row>
      <xdr:rowOff>638640</xdr:rowOff>
    </xdr:from>
    <xdr:to>
      <xdr:col>1</xdr:col>
      <xdr:colOff>1198440</xdr:colOff>
      <xdr:row>22</xdr:row>
      <xdr:rowOff>142920</xdr:rowOff>
    </xdr:to>
    <xdr:pic>
      <xdr:nvPicPr>
        <xdr:cNvPr descr="" id="65" name="Рисунок 26"/>
        <xdr:cNvPicPr/>
      </xdr:nvPicPr>
      <xdr:blipFill>
        <a:blip r:embed="rId14"/>
        <a:stretch>
          <a:fillRect/>
        </a:stretch>
      </xdr:blipFill>
      <xdr:spPr>
        <a:xfrm>
          <a:off x="189000" y="15660360"/>
          <a:ext cx="1463400" cy="1411560"/>
        </a:xfrm>
        <a:prstGeom prst="rect">
          <a:avLst/>
        </a:prstGeom>
      </xdr:spPr>
    </xdr:pic>
    <xdr:clientData/>
  </xdr:twoCellAnchor>
  <xdr:twoCellAnchor editAs="absolute">
    <xdr:from>
      <xdr:col>0</xdr:col>
      <xdr:colOff>169920</xdr:colOff>
      <xdr:row>49</xdr:row>
      <xdr:rowOff>86400</xdr:rowOff>
    </xdr:from>
    <xdr:to>
      <xdr:col>1</xdr:col>
      <xdr:colOff>998280</xdr:colOff>
      <xdr:row>49</xdr:row>
      <xdr:rowOff>305280</xdr:rowOff>
    </xdr:to>
    <xdr:pic>
      <xdr:nvPicPr>
        <xdr:cNvPr descr="" id="66" name="Рисунок 2"/>
        <xdr:cNvPicPr/>
      </xdr:nvPicPr>
      <xdr:blipFill>
        <a:blip r:embed="rId15"/>
        <a:stretch>
          <a:fillRect/>
        </a:stretch>
      </xdr:blipFill>
      <xdr:spPr>
        <a:xfrm>
          <a:off x="169920" y="42845400"/>
          <a:ext cx="1282320" cy="218880"/>
        </a:xfrm>
        <a:prstGeom prst="rect">
          <a:avLst/>
        </a:prstGeom>
      </xdr:spPr>
    </xdr:pic>
    <xdr:clientData/>
  </xdr:twoCellAnchor>
  <xdr:twoCellAnchor editAs="absolute">
    <xdr:from>
      <xdr:col>0</xdr:col>
      <xdr:colOff>398520</xdr:colOff>
      <xdr:row>49</xdr:row>
      <xdr:rowOff>962640</xdr:rowOff>
    </xdr:from>
    <xdr:to>
      <xdr:col>2</xdr:col>
      <xdr:colOff>864720</xdr:colOff>
      <xdr:row>49</xdr:row>
      <xdr:rowOff>2114640</xdr:rowOff>
    </xdr:to>
    <xdr:pic>
      <xdr:nvPicPr>
        <xdr:cNvPr descr="" id="67" name="Рисунок 33"/>
        <xdr:cNvPicPr/>
      </xdr:nvPicPr>
      <xdr:blipFill>
        <a:blip r:embed="rId16"/>
        <a:stretch>
          <a:fillRect/>
        </a:stretch>
      </xdr:blipFill>
      <xdr:spPr>
        <a:xfrm>
          <a:off x="398520" y="43721640"/>
          <a:ext cx="2565720" cy="1152000"/>
        </a:xfrm>
        <a:prstGeom prst="rect">
          <a:avLst/>
        </a:prstGeom>
      </xdr:spPr>
    </xdr:pic>
    <xdr:clientData/>
  </xdr:twoCellAnchor>
  <xdr:twoCellAnchor editAs="absolute">
    <xdr:from>
      <xdr:col>0</xdr:col>
      <xdr:colOff>169920</xdr:colOff>
      <xdr:row>65</xdr:row>
      <xdr:rowOff>86400</xdr:rowOff>
    </xdr:from>
    <xdr:to>
      <xdr:col>1</xdr:col>
      <xdr:colOff>998280</xdr:colOff>
      <xdr:row>65</xdr:row>
      <xdr:rowOff>305280</xdr:rowOff>
    </xdr:to>
    <xdr:pic>
      <xdr:nvPicPr>
        <xdr:cNvPr descr="" id="68" name="Рисунок 2"/>
        <xdr:cNvPicPr/>
      </xdr:nvPicPr>
      <xdr:blipFill>
        <a:blip r:embed="rId17"/>
        <a:stretch>
          <a:fillRect/>
        </a:stretch>
      </xdr:blipFill>
      <xdr:spPr>
        <a:xfrm>
          <a:off x="169920" y="61792200"/>
          <a:ext cx="1282320" cy="218880"/>
        </a:xfrm>
        <a:prstGeom prst="rect">
          <a:avLst/>
        </a:prstGeom>
      </xdr:spPr>
    </xdr:pic>
    <xdr:clientData/>
  </xdr:twoCellAnchor>
  <xdr:twoCellAnchor editAs="absolute">
    <xdr:from>
      <xdr:col>0</xdr:col>
      <xdr:colOff>84240</xdr:colOff>
      <xdr:row>65</xdr:row>
      <xdr:rowOff>705240</xdr:rowOff>
    </xdr:from>
    <xdr:to>
      <xdr:col>2</xdr:col>
      <xdr:colOff>1293480</xdr:colOff>
      <xdr:row>65</xdr:row>
      <xdr:rowOff>1324080</xdr:rowOff>
    </xdr:to>
    <xdr:pic>
      <xdr:nvPicPr>
        <xdr:cNvPr descr="" id="69" name="Рисунок 36"/>
        <xdr:cNvPicPr/>
      </xdr:nvPicPr>
      <xdr:blipFill>
        <a:blip r:embed="rId18"/>
        <a:stretch>
          <a:fillRect/>
        </a:stretch>
      </xdr:blipFill>
      <xdr:spPr>
        <a:xfrm>
          <a:off x="84240" y="62411040"/>
          <a:ext cx="3308760" cy="618840"/>
        </a:xfrm>
        <a:prstGeom prst="rect">
          <a:avLst/>
        </a:prstGeom>
      </xdr:spPr>
    </xdr:pic>
    <xdr:clientData/>
  </xdr:twoCellAnchor>
  <xdr:twoCellAnchor editAs="absolute">
    <xdr:from>
      <xdr:col>0</xdr:col>
      <xdr:colOff>84240</xdr:colOff>
      <xdr:row>3</xdr:row>
      <xdr:rowOff>95760</xdr:rowOff>
    </xdr:from>
    <xdr:to>
      <xdr:col>1</xdr:col>
      <xdr:colOff>912600</xdr:colOff>
      <xdr:row>3</xdr:row>
      <xdr:rowOff>304920</xdr:rowOff>
    </xdr:to>
    <xdr:pic>
      <xdr:nvPicPr>
        <xdr:cNvPr descr="" id="70" name="Рисунок 2"/>
        <xdr:cNvPicPr/>
      </xdr:nvPicPr>
      <xdr:blipFill>
        <a:blip r:embed="rId19"/>
        <a:stretch>
          <a:fillRect/>
        </a:stretch>
      </xdr:blipFill>
      <xdr:spPr>
        <a:xfrm>
          <a:off x="84240" y="1300680"/>
          <a:ext cx="1282320" cy="209160"/>
        </a:xfrm>
        <a:prstGeom prst="rect">
          <a:avLst/>
        </a:prstGeom>
      </xdr:spPr>
    </xdr:pic>
    <xdr:clientData/>
  </xdr:twoCellAnchor>
  <xdr:twoCellAnchor editAs="absolute">
    <xdr:from>
      <xdr:col>2</xdr:col>
      <xdr:colOff>560520</xdr:colOff>
      <xdr:row>49</xdr:row>
      <xdr:rowOff>390960</xdr:rowOff>
    </xdr:from>
    <xdr:to>
      <xdr:col>2</xdr:col>
      <xdr:colOff>1112760</xdr:colOff>
      <xdr:row>49</xdr:row>
      <xdr:rowOff>733680</xdr:rowOff>
    </xdr:to>
    <xdr:pic>
      <xdr:nvPicPr>
        <xdr:cNvPr descr="" id="71" name="Рисунок 35"/>
        <xdr:cNvPicPr/>
      </xdr:nvPicPr>
      <xdr:blipFill>
        <a:blip r:embed="rId20"/>
        <a:stretch>
          <a:fillRect/>
        </a:stretch>
      </xdr:blipFill>
      <xdr:spPr>
        <a:xfrm>
          <a:off x="2660040" y="43149960"/>
          <a:ext cx="552240" cy="342720"/>
        </a:xfrm>
        <a:prstGeom prst="rect">
          <a:avLst/>
        </a:prstGeom>
      </xdr:spPr>
    </xdr:pic>
    <xdr:clientData/>
  </xdr:twoCellAnchor>
  <xdr:twoCellAnchor editAs="absolute">
    <xdr:from>
      <xdr:col>2</xdr:col>
      <xdr:colOff>436680</xdr:colOff>
      <xdr:row>55</xdr:row>
      <xdr:rowOff>267120</xdr:rowOff>
    </xdr:from>
    <xdr:to>
      <xdr:col>2</xdr:col>
      <xdr:colOff>988920</xdr:colOff>
      <xdr:row>55</xdr:row>
      <xdr:rowOff>590760</xdr:rowOff>
    </xdr:to>
    <xdr:pic>
      <xdr:nvPicPr>
        <xdr:cNvPr descr="" id="72" name="Рисунок 35"/>
        <xdr:cNvPicPr/>
      </xdr:nvPicPr>
      <xdr:blipFill>
        <a:blip r:embed="rId21"/>
        <a:stretch>
          <a:fillRect/>
        </a:stretch>
      </xdr:blipFill>
      <xdr:spPr>
        <a:xfrm>
          <a:off x="2536200" y="49441680"/>
          <a:ext cx="552240" cy="323640"/>
        </a:xfrm>
        <a:prstGeom prst="rect">
          <a:avLst/>
        </a:prstGeom>
      </xdr:spPr>
    </xdr:pic>
    <xdr:clientData/>
  </xdr:twoCellAnchor>
  <xdr:twoCellAnchor editAs="absolute">
    <xdr:from>
      <xdr:col>2</xdr:col>
      <xdr:colOff>446040</xdr:colOff>
      <xdr:row>59</xdr:row>
      <xdr:rowOff>267120</xdr:rowOff>
    </xdr:from>
    <xdr:to>
      <xdr:col>2</xdr:col>
      <xdr:colOff>998280</xdr:colOff>
      <xdr:row>59</xdr:row>
      <xdr:rowOff>600120</xdr:rowOff>
    </xdr:to>
    <xdr:pic>
      <xdr:nvPicPr>
        <xdr:cNvPr descr="" id="73" name="Рисунок 35"/>
        <xdr:cNvPicPr/>
      </xdr:nvPicPr>
      <xdr:blipFill>
        <a:blip r:embed="rId22"/>
        <a:stretch>
          <a:fillRect/>
        </a:stretch>
      </xdr:blipFill>
      <xdr:spPr>
        <a:xfrm>
          <a:off x="2545560" y="54409680"/>
          <a:ext cx="552240" cy="333000"/>
        </a:xfrm>
        <a:prstGeom prst="rect">
          <a:avLst/>
        </a:prstGeom>
      </xdr:spPr>
    </xdr:pic>
    <xdr:clientData/>
  </xdr:twoCellAnchor>
  <xdr:twoCellAnchor editAs="absolute">
    <xdr:from>
      <xdr:col>2</xdr:col>
      <xdr:colOff>484200</xdr:colOff>
      <xdr:row>65</xdr:row>
      <xdr:rowOff>228960</xdr:rowOff>
    </xdr:from>
    <xdr:to>
      <xdr:col>2</xdr:col>
      <xdr:colOff>1036440</xdr:colOff>
      <xdr:row>65</xdr:row>
      <xdr:rowOff>561960</xdr:rowOff>
    </xdr:to>
    <xdr:pic>
      <xdr:nvPicPr>
        <xdr:cNvPr descr="" id="74" name="Рисунок 35"/>
        <xdr:cNvPicPr/>
      </xdr:nvPicPr>
      <xdr:blipFill>
        <a:blip r:embed="rId23"/>
        <a:stretch>
          <a:fillRect/>
        </a:stretch>
      </xdr:blipFill>
      <xdr:spPr>
        <a:xfrm>
          <a:off x="2583720" y="61934760"/>
          <a:ext cx="552240" cy="333000"/>
        </a:xfrm>
        <a:prstGeom prst="rect">
          <a:avLst/>
        </a:prstGeom>
      </xdr:spPr>
    </xdr:pic>
    <xdr:clientData/>
  </xdr:twoCellAnchor>
  <xdr:twoCellAnchor editAs="absolute">
    <xdr:from>
      <xdr:col>1</xdr:col>
      <xdr:colOff>1407960</xdr:colOff>
      <xdr:row>51</xdr:row>
      <xdr:rowOff>457560</xdr:rowOff>
    </xdr:from>
    <xdr:to>
      <xdr:col>2</xdr:col>
      <xdr:colOff>369360</xdr:colOff>
      <xdr:row>52</xdr:row>
      <xdr:rowOff>457200</xdr:rowOff>
    </xdr:to>
    <xdr:pic>
      <xdr:nvPicPr>
        <xdr:cNvPr descr="" id="75" name="Рисунок 46"/>
        <xdr:cNvPicPr/>
      </xdr:nvPicPr>
      <xdr:blipFill>
        <a:blip r:embed="rId24"/>
        <a:stretch>
          <a:fillRect/>
        </a:stretch>
      </xdr:blipFill>
      <xdr:spPr>
        <a:xfrm>
          <a:off x="1861920" y="47610360"/>
          <a:ext cx="606960" cy="505080"/>
        </a:xfrm>
        <a:prstGeom prst="rect">
          <a:avLst/>
        </a:prstGeom>
      </xdr:spPr>
    </xdr:pic>
    <xdr:clientData/>
  </xdr:twoCellAnchor>
  <xdr:twoCellAnchor editAs="absolute">
    <xdr:from>
      <xdr:col>0</xdr:col>
      <xdr:colOff>84240</xdr:colOff>
      <xdr:row>31</xdr:row>
      <xdr:rowOff>114840</xdr:rowOff>
    </xdr:from>
    <xdr:to>
      <xdr:col>1</xdr:col>
      <xdr:colOff>912600</xdr:colOff>
      <xdr:row>31</xdr:row>
      <xdr:rowOff>304920</xdr:rowOff>
    </xdr:to>
    <xdr:pic>
      <xdr:nvPicPr>
        <xdr:cNvPr descr="" id="76" name="Рисунок 2"/>
        <xdr:cNvPicPr/>
      </xdr:nvPicPr>
      <xdr:blipFill>
        <a:blip r:embed="rId25"/>
        <a:stretch>
          <a:fillRect/>
        </a:stretch>
      </xdr:blipFill>
      <xdr:spPr>
        <a:xfrm>
          <a:off x="84240" y="24777720"/>
          <a:ext cx="1282320" cy="190080"/>
        </a:xfrm>
        <a:prstGeom prst="rect">
          <a:avLst/>
        </a:prstGeom>
      </xdr:spPr>
    </xdr:pic>
    <xdr:clientData/>
  </xdr:twoCellAnchor>
  <xdr:twoCellAnchor editAs="absolute">
    <xdr:from>
      <xdr:col>0</xdr:col>
      <xdr:colOff>331920</xdr:colOff>
      <xdr:row>31</xdr:row>
      <xdr:rowOff>476640</xdr:rowOff>
    </xdr:from>
    <xdr:to>
      <xdr:col>1</xdr:col>
      <xdr:colOff>1026720</xdr:colOff>
      <xdr:row>31</xdr:row>
      <xdr:rowOff>2390760</xdr:rowOff>
    </xdr:to>
    <xdr:pic>
      <xdr:nvPicPr>
        <xdr:cNvPr descr="" id="77" name="Рисунок 2"/>
        <xdr:cNvPicPr/>
      </xdr:nvPicPr>
      <xdr:blipFill>
        <a:blip r:embed="rId26"/>
        <a:stretch>
          <a:fillRect/>
        </a:stretch>
      </xdr:blipFill>
      <xdr:spPr>
        <a:xfrm>
          <a:off x="331920" y="25139520"/>
          <a:ext cx="1148760" cy="1914120"/>
        </a:xfrm>
        <a:prstGeom prst="rect">
          <a:avLst/>
        </a:prstGeom>
      </xdr:spPr>
    </xdr:pic>
    <xdr:clientData/>
  </xdr:twoCellAnchor>
  <xdr:twoCellAnchor editAs="absolute">
    <xdr:from>
      <xdr:col>0</xdr:col>
      <xdr:colOff>103320</xdr:colOff>
      <xdr:row>68</xdr:row>
      <xdr:rowOff>114840</xdr:rowOff>
    </xdr:from>
    <xdr:to>
      <xdr:col>1</xdr:col>
      <xdr:colOff>931680</xdr:colOff>
      <xdr:row>68</xdr:row>
      <xdr:rowOff>324000</xdr:rowOff>
    </xdr:to>
    <xdr:pic>
      <xdr:nvPicPr>
        <xdr:cNvPr descr="" id="78" name="Рисунок 113"/>
        <xdr:cNvPicPr/>
      </xdr:nvPicPr>
      <xdr:blipFill>
        <a:blip r:embed="rId27"/>
        <a:stretch>
          <a:fillRect/>
        </a:stretch>
      </xdr:blipFill>
      <xdr:spPr>
        <a:xfrm>
          <a:off x="103320" y="65001960"/>
          <a:ext cx="1282320" cy="209160"/>
        </a:xfrm>
        <a:prstGeom prst="rect">
          <a:avLst/>
        </a:prstGeom>
      </xdr:spPr>
    </xdr:pic>
    <xdr:clientData/>
  </xdr:twoCellAnchor>
  <xdr:twoCellAnchor editAs="absolute">
    <xdr:from>
      <xdr:col>0</xdr:col>
      <xdr:colOff>370080</xdr:colOff>
      <xdr:row>68</xdr:row>
      <xdr:rowOff>371880</xdr:rowOff>
    </xdr:from>
    <xdr:to>
      <xdr:col>1</xdr:col>
      <xdr:colOff>988920</xdr:colOff>
      <xdr:row>69</xdr:row>
      <xdr:rowOff>123840</xdr:rowOff>
    </xdr:to>
    <xdr:pic>
      <xdr:nvPicPr>
        <xdr:cNvPr descr="" id="79" name="Рисунок 59"/>
        <xdr:cNvPicPr/>
      </xdr:nvPicPr>
      <xdr:blipFill>
        <a:blip r:embed="rId28"/>
        <a:stretch>
          <a:fillRect/>
        </a:stretch>
      </xdr:blipFill>
      <xdr:spPr>
        <a:xfrm>
          <a:off x="370080" y="65259000"/>
          <a:ext cx="1072800" cy="1099440"/>
        </a:xfrm>
        <a:prstGeom prst="rect">
          <a:avLst/>
        </a:prstGeom>
      </xdr:spPr>
    </xdr:pic>
    <xdr:clientData/>
  </xdr:twoCellAnchor>
  <xdr:twoCellAnchor editAs="absolute">
    <xdr:from>
      <xdr:col>0</xdr:col>
      <xdr:colOff>84240</xdr:colOff>
      <xdr:row>42</xdr:row>
      <xdr:rowOff>95760</xdr:rowOff>
    </xdr:from>
    <xdr:to>
      <xdr:col>1</xdr:col>
      <xdr:colOff>912600</xdr:colOff>
      <xdr:row>42</xdr:row>
      <xdr:rowOff>314640</xdr:rowOff>
    </xdr:to>
    <xdr:pic>
      <xdr:nvPicPr>
        <xdr:cNvPr descr="" id="80" name="Рисунок 2"/>
        <xdr:cNvPicPr/>
      </xdr:nvPicPr>
      <xdr:blipFill>
        <a:blip r:embed="rId29"/>
        <a:stretch>
          <a:fillRect/>
        </a:stretch>
      </xdr:blipFill>
      <xdr:spPr>
        <a:xfrm>
          <a:off x="84240" y="36032040"/>
          <a:ext cx="1282320" cy="218880"/>
        </a:xfrm>
        <a:prstGeom prst="rect">
          <a:avLst/>
        </a:prstGeom>
      </xdr:spPr>
    </xdr:pic>
    <xdr:clientData/>
  </xdr:twoCellAnchor>
  <xdr:twoCellAnchor editAs="absolute">
    <xdr:from>
      <xdr:col>0</xdr:col>
      <xdr:colOff>160200</xdr:colOff>
      <xdr:row>42</xdr:row>
      <xdr:rowOff>610200</xdr:rowOff>
    </xdr:from>
    <xdr:to>
      <xdr:col>1</xdr:col>
      <xdr:colOff>1102680</xdr:colOff>
      <xdr:row>42</xdr:row>
      <xdr:rowOff>1914840</xdr:rowOff>
    </xdr:to>
    <xdr:pic>
      <xdr:nvPicPr>
        <xdr:cNvPr descr="" id="81" name="Рисунок 27"/>
        <xdr:cNvPicPr/>
      </xdr:nvPicPr>
      <xdr:blipFill>
        <a:blip r:embed="rId30"/>
        <a:stretch>
          <a:fillRect/>
        </a:stretch>
      </xdr:blipFill>
      <xdr:spPr>
        <a:xfrm>
          <a:off x="160200" y="36546480"/>
          <a:ext cx="1396440" cy="1304640"/>
        </a:xfrm>
        <a:prstGeom prst="rect">
          <a:avLst/>
        </a:prstGeom>
      </xdr:spPr>
    </xdr:pic>
    <xdr:clientData/>
  </xdr:twoCellAnchor>
  <xdr:twoCellAnchor editAs="absolute">
    <xdr:from>
      <xdr:col>0</xdr:col>
      <xdr:colOff>84240</xdr:colOff>
      <xdr:row>45</xdr:row>
      <xdr:rowOff>95760</xdr:rowOff>
    </xdr:from>
    <xdr:to>
      <xdr:col>1</xdr:col>
      <xdr:colOff>912600</xdr:colOff>
      <xdr:row>45</xdr:row>
      <xdr:rowOff>314640</xdr:rowOff>
    </xdr:to>
    <xdr:pic>
      <xdr:nvPicPr>
        <xdr:cNvPr descr="" id="82" name="Рисунок 2"/>
        <xdr:cNvPicPr/>
      </xdr:nvPicPr>
      <xdr:blipFill>
        <a:blip r:embed="rId31"/>
        <a:stretch>
          <a:fillRect/>
        </a:stretch>
      </xdr:blipFill>
      <xdr:spPr>
        <a:xfrm>
          <a:off x="84240" y="39353400"/>
          <a:ext cx="1282320" cy="218880"/>
        </a:xfrm>
        <a:prstGeom prst="rect">
          <a:avLst/>
        </a:prstGeom>
      </xdr:spPr>
    </xdr:pic>
    <xdr:clientData/>
  </xdr:twoCellAnchor>
  <xdr:twoCellAnchor editAs="absolute">
    <xdr:from>
      <xdr:col>0</xdr:col>
      <xdr:colOff>208080</xdr:colOff>
      <xdr:row>45</xdr:row>
      <xdr:rowOff>1067400</xdr:rowOff>
    </xdr:from>
    <xdr:to>
      <xdr:col>1</xdr:col>
      <xdr:colOff>1427040</xdr:colOff>
      <xdr:row>45</xdr:row>
      <xdr:rowOff>1857600</xdr:rowOff>
    </xdr:to>
    <xdr:pic>
      <xdr:nvPicPr>
        <xdr:cNvPr descr="" id="83" name="Рисунок 30"/>
        <xdr:cNvPicPr/>
      </xdr:nvPicPr>
      <xdr:blipFill>
        <a:blip r:embed="rId32"/>
        <a:stretch>
          <a:fillRect/>
        </a:stretch>
      </xdr:blipFill>
      <xdr:spPr>
        <a:xfrm>
          <a:off x="208080" y="40325040"/>
          <a:ext cx="1672920" cy="790200"/>
        </a:xfrm>
        <a:prstGeom prst="rect">
          <a:avLst/>
        </a:prstGeom>
      </xdr:spPr>
    </xdr:pic>
    <xdr:clientData/>
  </xdr:twoCellAnchor>
  <xdr:twoCellAnchor editAs="absolute">
    <xdr:from>
      <xdr:col>1</xdr:col>
      <xdr:colOff>1017720</xdr:colOff>
      <xdr:row>42</xdr:row>
      <xdr:rowOff>257760</xdr:rowOff>
    </xdr:from>
    <xdr:to>
      <xdr:col>1</xdr:col>
      <xdr:colOff>1446120</xdr:colOff>
      <xdr:row>42</xdr:row>
      <xdr:rowOff>695520</xdr:rowOff>
    </xdr:to>
    <xdr:pic>
      <xdr:nvPicPr>
        <xdr:cNvPr descr="" id="84" name="Рисунок 148"/>
        <xdr:cNvPicPr/>
      </xdr:nvPicPr>
      <xdr:blipFill>
        <a:blip r:embed="rId33"/>
        <a:stretch>
          <a:fillRect/>
        </a:stretch>
      </xdr:blipFill>
      <xdr:spPr>
        <a:xfrm>
          <a:off x="1471680" y="36194040"/>
          <a:ext cx="428400" cy="437760"/>
        </a:xfrm>
        <a:prstGeom prst="rect">
          <a:avLst/>
        </a:prstGeom>
      </xdr:spPr>
    </xdr:pic>
    <xdr:clientData/>
  </xdr:twoCellAnchor>
  <xdr:twoCellAnchor editAs="absolute">
    <xdr:from>
      <xdr:col>1</xdr:col>
      <xdr:colOff>979560</xdr:colOff>
      <xdr:row>45</xdr:row>
      <xdr:rowOff>286200</xdr:rowOff>
    </xdr:from>
    <xdr:to>
      <xdr:col>1</xdr:col>
      <xdr:colOff>1407960</xdr:colOff>
      <xdr:row>45</xdr:row>
      <xdr:rowOff>723960</xdr:rowOff>
    </xdr:to>
    <xdr:pic>
      <xdr:nvPicPr>
        <xdr:cNvPr descr="" id="85" name="Рисунок 148"/>
        <xdr:cNvPicPr/>
      </xdr:nvPicPr>
      <xdr:blipFill>
        <a:blip r:embed="rId34"/>
        <a:stretch>
          <a:fillRect/>
        </a:stretch>
      </xdr:blipFill>
      <xdr:spPr>
        <a:xfrm>
          <a:off x="1433520" y="39543840"/>
          <a:ext cx="428400" cy="437760"/>
        </a:xfrm>
        <a:prstGeom prst="rect">
          <a:avLst/>
        </a:prstGeom>
      </xdr:spPr>
    </xdr:pic>
    <xdr:clientData/>
  </xdr:twoCellAnchor>
  <xdr:twoCellAnchor editAs="absolute">
    <xdr:from>
      <xdr:col>0</xdr:col>
      <xdr:colOff>179280</xdr:colOff>
      <xdr:row>62</xdr:row>
      <xdr:rowOff>143280</xdr:rowOff>
    </xdr:from>
    <xdr:to>
      <xdr:col>1</xdr:col>
      <xdr:colOff>1007640</xdr:colOff>
      <xdr:row>62</xdr:row>
      <xdr:rowOff>343080</xdr:rowOff>
    </xdr:to>
    <xdr:pic>
      <xdr:nvPicPr>
        <xdr:cNvPr descr="" id="86" name="Рисунок 2"/>
        <xdr:cNvPicPr/>
      </xdr:nvPicPr>
      <xdr:blipFill>
        <a:blip r:embed="rId35"/>
        <a:stretch>
          <a:fillRect/>
        </a:stretch>
      </xdr:blipFill>
      <xdr:spPr>
        <a:xfrm>
          <a:off x="179280" y="58053240"/>
          <a:ext cx="1282320" cy="199800"/>
        </a:xfrm>
        <a:prstGeom prst="rect">
          <a:avLst/>
        </a:prstGeom>
      </xdr:spPr>
    </xdr:pic>
    <xdr:clientData/>
  </xdr:twoCellAnchor>
  <xdr:twoCellAnchor editAs="absolute">
    <xdr:from>
      <xdr:col>2</xdr:col>
      <xdr:colOff>789120</xdr:colOff>
      <xdr:row>62</xdr:row>
      <xdr:rowOff>153000</xdr:rowOff>
    </xdr:from>
    <xdr:to>
      <xdr:col>2</xdr:col>
      <xdr:colOff>1341360</xdr:colOff>
      <xdr:row>62</xdr:row>
      <xdr:rowOff>486000</xdr:rowOff>
    </xdr:to>
    <xdr:pic>
      <xdr:nvPicPr>
        <xdr:cNvPr descr="" id="87" name="Рисунок 35"/>
        <xdr:cNvPicPr/>
      </xdr:nvPicPr>
      <xdr:blipFill>
        <a:blip r:embed="rId36"/>
        <a:stretch>
          <a:fillRect/>
        </a:stretch>
      </xdr:blipFill>
      <xdr:spPr>
        <a:xfrm>
          <a:off x="2888640" y="58062960"/>
          <a:ext cx="552240" cy="333000"/>
        </a:xfrm>
        <a:prstGeom prst="rect">
          <a:avLst/>
        </a:prstGeom>
      </xdr:spPr>
    </xdr:pic>
    <xdr:clientData/>
  </xdr:twoCellAnchor>
  <xdr:twoCellAnchor editAs="absolute">
    <xdr:from>
      <xdr:col>0</xdr:col>
      <xdr:colOff>179280</xdr:colOff>
      <xdr:row>62</xdr:row>
      <xdr:rowOff>1172160</xdr:rowOff>
    </xdr:from>
    <xdr:to>
      <xdr:col>2</xdr:col>
      <xdr:colOff>1055160</xdr:colOff>
      <xdr:row>62</xdr:row>
      <xdr:rowOff>1990800</xdr:rowOff>
    </xdr:to>
    <xdr:pic>
      <xdr:nvPicPr>
        <xdr:cNvPr descr="" id="88" name="Рисунок 3"/>
        <xdr:cNvPicPr/>
      </xdr:nvPicPr>
      <xdr:blipFill>
        <a:blip r:embed="rId37"/>
        <a:stretch>
          <a:fillRect/>
        </a:stretch>
      </xdr:blipFill>
      <xdr:spPr>
        <a:xfrm>
          <a:off x="179280" y="59082120"/>
          <a:ext cx="2975400" cy="818640"/>
        </a:xfrm>
        <a:prstGeom prst="rect">
          <a:avLst/>
        </a:prstGeom>
      </xdr:spPr>
    </xdr:pic>
    <xdr:clientData/>
  </xdr:twoCellAnchor>
  <xdr:twoCellAnchor editAs="absolute">
    <xdr:from>
      <xdr:col>0</xdr:col>
      <xdr:colOff>84240</xdr:colOff>
      <xdr:row>39</xdr:row>
      <xdr:rowOff>95760</xdr:rowOff>
    </xdr:from>
    <xdr:to>
      <xdr:col>1</xdr:col>
      <xdr:colOff>912600</xdr:colOff>
      <xdr:row>39</xdr:row>
      <xdr:rowOff>304920</xdr:rowOff>
    </xdr:to>
    <xdr:pic>
      <xdr:nvPicPr>
        <xdr:cNvPr descr="" id="89" name="Рисунок 2"/>
        <xdr:cNvPicPr/>
      </xdr:nvPicPr>
      <xdr:blipFill>
        <a:blip r:embed="rId38"/>
        <a:stretch>
          <a:fillRect/>
        </a:stretch>
      </xdr:blipFill>
      <xdr:spPr>
        <a:xfrm>
          <a:off x="84240" y="33042960"/>
          <a:ext cx="1282320" cy="209160"/>
        </a:xfrm>
        <a:prstGeom prst="rect">
          <a:avLst/>
        </a:prstGeom>
      </xdr:spPr>
    </xdr:pic>
    <xdr:clientData/>
  </xdr:twoCellAnchor>
  <xdr:twoCellAnchor editAs="absolute">
    <xdr:from>
      <xdr:col>1</xdr:col>
      <xdr:colOff>941400</xdr:colOff>
      <xdr:row>39</xdr:row>
      <xdr:rowOff>343440</xdr:rowOff>
    </xdr:from>
    <xdr:to>
      <xdr:col>1</xdr:col>
      <xdr:colOff>1369800</xdr:colOff>
      <xdr:row>39</xdr:row>
      <xdr:rowOff>781200</xdr:rowOff>
    </xdr:to>
    <xdr:pic>
      <xdr:nvPicPr>
        <xdr:cNvPr descr="" id="90" name="Рисунок 148"/>
        <xdr:cNvPicPr/>
      </xdr:nvPicPr>
      <xdr:blipFill>
        <a:blip r:embed="rId39"/>
        <a:stretch>
          <a:fillRect/>
        </a:stretch>
      </xdr:blipFill>
      <xdr:spPr>
        <a:xfrm>
          <a:off x="1395360" y="33290640"/>
          <a:ext cx="428400" cy="437760"/>
        </a:xfrm>
        <a:prstGeom prst="rect">
          <a:avLst/>
        </a:prstGeom>
      </xdr:spPr>
    </xdr:pic>
    <xdr:clientData/>
  </xdr:twoCellAnchor>
  <xdr:twoCellAnchor editAs="absolute">
    <xdr:from>
      <xdr:col>0</xdr:col>
      <xdr:colOff>169920</xdr:colOff>
      <xdr:row>39</xdr:row>
      <xdr:rowOff>857880</xdr:rowOff>
    </xdr:from>
    <xdr:to>
      <xdr:col>1</xdr:col>
      <xdr:colOff>1179360</xdr:colOff>
      <xdr:row>39</xdr:row>
      <xdr:rowOff>1495800</xdr:rowOff>
    </xdr:to>
    <xdr:pic>
      <xdr:nvPicPr>
        <xdr:cNvPr descr="" id="91" name="Рисунок 42"/>
        <xdr:cNvPicPr/>
      </xdr:nvPicPr>
      <xdr:blipFill>
        <a:blip r:embed="rId40"/>
        <a:stretch>
          <a:fillRect/>
        </a:stretch>
      </xdr:blipFill>
      <xdr:spPr>
        <a:xfrm>
          <a:off x="169920" y="33805080"/>
          <a:ext cx="1463400" cy="637920"/>
        </a:xfrm>
        <a:prstGeom prst="rect">
          <a:avLst/>
        </a:prstGeom>
      </xdr:spPr>
    </xdr:pic>
    <xdr:clientData/>
  </xdr:twoCellAnchor>
  <xdr:twoCellAnchor editAs="absolute">
    <xdr:from>
      <xdr:col>0</xdr:col>
      <xdr:colOff>84240</xdr:colOff>
      <xdr:row>8</xdr:row>
      <xdr:rowOff>95760</xdr:rowOff>
    </xdr:from>
    <xdr:to>
      <xdr:col>1</xdr:col>
      <xdr:colOff>912600</xdr:colOff>
      <xdr:row>8</xdr:row>
      <xdr:rowOff>314640</xdr:rowOff>
    </xdr:to>
    <xdr:pic>
      <xdr:nvPicPr>
        <xdr:cNvPr descr="" id="92" name="Рисунок 2"/>
        <xdr:cNvPicPr/>
      </xdr:nvPicPr>
      <xdr:blipFill>
        <a:blip r:embed="rId41"/>
        <a:stretch>
          <a:fillRect/>
        </a:stretch>
      </xdr:blipFill>
      <xdr:spPr>
        <a:xfrm>
          <a:off x="84240" y="4935240"/>
          <a:ext cx="1282320" cy="218880"/>
        </a:xfrm>
        <a:prstGeom prst="rect">
          <a:avLst/>
        </a:prstGeom>
      </xdr:spPr>
    </xdr:pic>
    <xdr:clientData/>
  </xdr:twoCellAnchor>
  <xdr:twoCellAnchor editAs="absolute">
    <xdr:from>
      <xdr:col>0</xdr:col>
      <xdr:colOff>208080</xdr:colOff>
      <xdr:row>8</xdr:row>
      <xdr:rowOff>734040</xdr:rowOff>
    </xdr:from>
    <xdr:to>
      <xdr:col>1</xdr:col>
      <xdr:colOff>1388880</xdr:colOff>
      <xdr:row>8</xdr:row>
      <xdr:rowOff>2048040</xdr:rowOff>
    </xdr:to>
    <xdr:pic>
      <xdr:nvPicPr>
        <xdr:cNvPr descr="" id="93" name="Рисунок 54"/>
        <xdr:cNvPicPr/>
      </xdr:nvPicPr>
      <xdr:blipFill>
        <a:blip r:embed="rId42"/>
        <a:stretch>
          <a:fillRect/>
        </a:stretch>
      </xdr:blipFill>
      <xdr:spPr>
        <a:xfrm>
          <a:off x="208080" y="5573520"/>
          <a:ext cx="1634760" cy="1314000"/>
        </a:xfrm>
        <a:prstGeom prst="rect">
          <a:avLst/>
        </a:prstGeom>
      </xdr:spPr>
    </xdr:pic>
    <xdr:clientData/>
  </xdr:twoCellAnchor>
  <xdr:twoCellAnchor editAs="absolute">
    <xdr:from>
      <xdr:col>0</xdr:col>
      <xdr:colOff>84240</xdr:colOff>
      <xdr:row>28</xdr:row>
      <xdr:rowOff>124200</xdr:rowOff>
    </xdr:from>
    <xdr:to>
      <xdr:col>1</xdr:col>
      <xdr:colOff>912600</xdr:colOff>
      <xdr:row>28</xdr:row>
      <xdr:rowOff>314280</xdr:rowOff>
    </xdr:to>
    <xdr:pic>
      <xdr:nvPicPr>
        <xdr:cNvPr descr="" id="94" name="Рисунок 2"/>
        <xdr:cNvPicPr/>
      </xdr:nvPicPr>
      <xdr:blipFill>
        <a:blip r:embed="rId43"/>
        <a:stretch>
          <a:fillRect/>
        </a:stretch>
      </xdr:blipFill>
      <xdr:spPr>
        <a:xfrm>
          <a:off x="84240" y="21247560"/>
          <a:ext cx="1282320" cy="190080"/>
        </a:xfrm>
        <a:prstGeom prst="rect">
          <a:avLst/>
        </a:prstGeom>
      </xdr:spPr>
    </xdr:pic>
    <xdr:clientData/>
  </xdr:twoCellAnchor>
  <xdr:twoCellAnchor editAs="absolute">
    <xdr:from>
      <xdr:col>0</xdr:col>
      <xdr:colOff>131760</xdr:colOff>
      <xdr:row>28</xdr:row>
      <xdr:rowOff>714960</xdr:rowOff>
    </xdr:from>
    <xdr:to>
      <xdr:col>1</xdr:col>
      <xdr:colOff>1407600</xdr:colOff>
      <xdr:row>28</xdr:row>
      <xdr:rowOff>1381320</xdr:rowOff>
    </xdr:to>
    <xdr:pic>
      <xdr:nvPicPr>
        <xdr:cNvPr descr="" id="95" name="Рисунок 8"/>
        <xdr:cNvPicPr/>
      </xdr:nvPicPr>
      <xdr:blipFill>
        <a:blip r:embed="rId44"/>
        <a:stretch>
          <a:fillRect/>
        </a:stretch>
      </xdr:blipFill>
      <xdr:spPr>
        <a:xfrm>
          <a:off x="131760" y="21838320"/>
          <a:ext cx="1729800" cy="666360"/>
        </a:xfrm>
        <a:prstGeom prst="rect">
          <a:avLst/>
        </a:prstGeom>
      </xdr:spPr>
    </xdr:pic>
    <xdr:clientData/>
  </xdr:twoCellAnchor>
  <xdr:twoCellAnchor editAs="absolute">
    <xdr:from>
      <xdr:col>0</xdr:col>
      <xdr:colOff>417600</xdr:colOff>
      <xdr:row>36</xdr:row>
      <xdr:rowOff>334080</xdr:rowOff>
    </xdr:from>
    <xdr:to>
      <xdr:col>1</xdr:col>
      <xdr:colOff>1131480</xdr:colOff>
      <xdr:row>36</xdr:row>
      <xdr:rowOff>1429200</xdr:rowOff>
    </xdr:to>
    <xdr:pic>
      <xdr:nvPicPr>
        <xdr:cNvPr descr="" id="96" name="Рисунок 77"/>
        <xdr:cNvPicPr/>
      </xdr:nvPicPr>
      <xdr:blipFill>
        <a:blip r:embed="rId45"/>
        <a:stretch>
          <a:fillRect/>
        </a:stretch>
      </xdr:blipFill>
      <xdr:spPr>
        <a:xfrm>
          <a:off x="417600" y="30244680"/>
          <a:ext cx="1167840" cy="1095120"/>
        </a:xfrm>
        <a:prstGeom prst="rect">
          <a:avLst/>
        </a:prstGeom>
      </xdr:spPr>
    </xdr:pic>
    <xdr:clientData/>
  </xdr:twoCellAnchor>
  <xdr:twoCellAnchor editAs="absolute">
    <xdr:from>
      <xdr:col>1</xdr:col>
      <xdr:colOff>284040</xdr:colOff>
      <xdr:row>3</xdr:row>
      <xdr:rowOff>981720</xdr:rowOff>
    </xdr:from>
    <xdr:to>
      <xdr:col>1</xdr:col>
      <xdr:colOff>1436040</xdr:colOff>
      <xdr:row>5</xdr:row>
      <xdr:rowOff>57600</xdr:rowOff>
    </xdr:to>
    <xdr:pic>
      <xdr:nvPicPr>
        <xdr:cNvPr descr="" id="97" name="Рисунок 2"/>
        <xdr:cNvPicPr/>
      </xdr:nvPicPr>
      <xdr:blipFill>
        <a:blip r:embed="rId46"/>
        <a:stretch>
          <a:fillRect/>
        </a:stretch>
      </xdr:blipFill>
      <xdr:spPr>
        <a:xfrm>
          <a:off x="738000" y="2186640"/>
          <a:ext cx="1152000" cy="1002240"/>
        </a:xfrm>
        <a:prstGeom prst="rect">
          <a:avLst/>
        </a:prstGeom>
      </xdr:spPr>
    </xdr:pic>
    <xdr:clientData/>
  </xdr:twoCellAnchor>
  <xdr:twoCellAnchor editAs="absolute">
    <xdr:from>
      <xdr:col>0</xdr:col>
      <xdr:colOff>27000</xdr:colOff>
      <xdr:row>3</xdr:row>
      <xdr:rowOff>334080</xdr:rowOff>
    </xdr:from>
    <xdr:to>
      <xdr:col>1</xdr:col>
      <xdr:colOff>912600</xdr:colOff>
      <xdr:row>3</xdr:row>
      <xdr:rowOff>1429200</xdr:rowOff>
    </xdr:to>
    <xdr:pic>
      <xdr:nvPicPr>
        <xdr:cNvPr descr="" id="98" name="Рисунок 3"/>
        <xdr:cNvPicPr/>
      </xdr:nvPicPr>
      <xdr:blipFill>
        <a:blip r:embed="rId47"/>
        <a:stretch>
          <a:fillRect/>
        </a:stretch>
      </xdr:blipFill>
      <xdr:spPr>
        <a:xfrm>
          <a:off x="27000" y="1539000"/>
          <a:ext cx="1339560" cy="1095120"/>
        </a:xfrm>
        <a:prstGeom prst="rect">
          <a:avLst/>
        </a:prstGeom>
      </xdr:spPr>
    </xdr:pic>
    <xdr:clientData/>
  </xdr:twoCellAnchor>
  <xdr:twoCellAnchor editAs="absolute">
    <xdr:from>
      <xdr:col>0</xdr:col>
      <xdr:colOff>160200</xdr:colOff>
      <xdr:row>16</xdr:row>
      <xdr:rowOff>657720</xdr:rowOff>
    </xdr:from>
    <xdr:to>
      <xdr:col>1</xdr:col>
      <xdr:colOff>1360080</xdr:colOff>
      <xdr:row>16</xdr:row>
      <xdr:rowOff>1400400</xdr:rowOff>
    </xdr:to>
    <xdr:pic>
      <xdr:nvPicPr>
        <xdr:cNvPr descr="" id="99" name="Рисунок 4"/>
        <xdr:cNvPicPr/>
      </xdr:nvPicPr>
      <xdr:blipFill>
        <a:blip r:embed="rId48"/>
        <a:stretch>
          <a:fillRect/>
        </a:stretch>
      </xdr:blipFill>
      <xdr:spPr>
        <a:xfrm>
          <a:off x="160200" y="12585600"/>
          <a:ext cx="1653840" cy="742680"/>
        </a:xfrm>
        <a:prstGeom prst="rect">
          <a:avLst/>
        </a:prstGeom>
      </xdr:spPr>
    </xdr:pic>
    <xdr:clientData/>
  </xdr:twoCellAnchor>
  <xdr:twoCellAnchor editAs="absolute">
    <xdr:from>
      <xdr:col>0</xdr:col>
      <xdr:colOff>93600</xdr:colOff>
      <xdr:row>12</xdr:row>
      <xdr:rowOff>381600</xdr:rowOff>
    </xdr:from>
    <xdr:to>
      <xdr:col>1</xdr:col>
      <xdr:colOff>988560</xdr:colOff>
      <xdr:row>12</xdr:row>
      <xdr:rowOff>1638720</xdr:rowOff>
    </xdr:to>
    <xdr:pic>
      <xdr:nvPicPr>
        <xdr:cNvPr descr="" id="100" name="Рисунок 5"/>
        <xdr:cNvPicPr/>
      </xdr:nvPicPr>
      <xdr:blipFill>
        <a:blip r:embed="rId49"/>
        <a:stretch>
          <a:fillRect/>
        </a:stretch>
      </xdr:blipFill>
      <xdr:spPr>
        <a:xfrm>
          <a:off x="93600" y="8751240"/>
          <a:ext cx="1348920" cy="1257120"/>
        </a:xfrm>
        <a:prstGeom prst="rect">
          <a:avLst/>
        </a:prstGeom>
      </xdr:spPr>
    </xdr:pic>
    <xdr:clientData/>
  </xdr:twoCellAnchor>
  <xdr:twoCellAnchor editAs="absolute">
    <xdr:from>
      <xdr:col>1</xdr:col>
      <xdr:colOff>1027080</xdr:colOff>
      <xdr:row>36</xdr:row>
      <xdr:rowOff>76680</xdr:rowOff>
    </xdr:from>
    <xdr:to>
      <xdr:col>1</xdr:col>
      <xdr:colOff>1455480</xdr:colOff>
      <xdr:row>36</xdr:row>
      <xdr:rowOff>514440</xdr:rowOff>
    </xdr:to>
    <xdr:pic>
      <xdr:nvPicPr>
        <xdr:cNvPr descr="" id="101" name="Рисунок 148"/>
        <xdr:cNvPicPr/>
      </xdr:nvPicPr>
      <xdr:blipFill>
        <a:blip r:embed="rId50"/>
        <a:stretch>
          <a:fillRect/>
        </a:stretch>
      </xdr:blipFill>
      <xdr:spPr>
        <a:xfrm>
          <a:off x="1481040" y="29987280"/>
          <a:ext cx="428400" cy="437760"/>
        </a:xfrm>
        <a:prstGeom prst="rect">
          <a:avLst/>
        </a:prstGeom>
      </xdr:spPr>
    </xdr:pic>
    <xdr:clientData/>
  </xdr:twoCellAnchor>
</xdr:wsDr>
</file>

<file path=xl/drawings/drawing5.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1351080</xdr:colOff>
      <xdr:row>68</xdr:row>
      <xdr:rowOff>19440</xdr:rowOff>
    </xdr:from>
    <xdr:to>
      <xdr:col>2</xdr:col>
      <xdr:colOff>217080</xdr:colOff>
      <xdr:row>68</xdr:row>
      <xdr:rowOff>457200</xdr:rowOff>
    </xdr:to>
    <xdr:pic>
      <xdr:nvPicPr>
        <xdr:cNvPr descr="" id="102" name="Рисунок 148"/>
        <xdr:cNvPicPr/>
      </xdr:nvPicPr>
      <xdr:blipFill>
        <a:blip r:embed="rId1"/>
        <a:stretch>
          <a:fillRect/>
        </a:stretch>
      </xdr:blipFill>
      <xdr:spPr>
        <a:xfrm>
          <a:off x="1815120" y="49183920"/>
          <a:ext cx="520920" cy="437760"/>
        </a:xfrm>
        <a:prstGeom prst="rect">
          <a:avLst/>
        </a:prstGeom>
      </xdr:spPr>
    </xdr:pic>
    <xdr:clientData/>
  </xdr:twoCellAnchor>
  <xdr:twoCellAnchor editAs="absolute">
    <xdr:from>
      <xdr:col>0</xdr:col>
      <xdr:colOff>284040</xdr:colOff>
      <xdr:row>36</xdr:row>
      <xdr:rowOff>686160</xdr:rowOff>
    </xdr:from>
    <xdr:to>
      <xdr:col>1</xdr:col>
      <xdr:colOff>1426680</xdr:colOff>
      <xdr:row>36</xdr:row>
      <xdr:rowOff>1819440</xdr:rowOff>
    </xdr:to>
    <xdr:pic>
      <xdr:nvPicPr>
        <xdr:cNvPr descr="" id="103" name="Рисунок 66"/>
        <xdr:cNvPicPr/>
      </xdr:nvPicPr>
      <xdr:blipFill>
        <a:blip r:embed="rId2"/>
        <a:stretch>
          <a:fillRect/>
        </a:stretch>
      </xdr:blipFill>
      <xdr:spPr>
        <a:xfrm>
          <a:off x="284040" y="24751080"/>
          <a:ext cx="1606680" cy="1133280"/>
        </a:xfrm>
        <a:prstGeom prst="rect">
          <a:avLst/>
        </a:prstGeom>
      </xdr:spPr>
    </xdr:pic>
    <xdr:clientData/>
  </xdr:twoCellAnchor>
  <xdr:twoCellAnchor editAs="absolute">
    <xdr:from>
      <xdr:col>1</xdr:col>
      <xdr:colOff>65160</xdr:colOff>
      <xdr:row>1</xdr:row>
      <xdr:rowOff>105480</xdr:rowOff>
    </xdr:from>
    <xdr:to>
      <xdr:col>2</xdr:col>
      <xdr:colOff>188640</xdr:colOff>
      <xdr:row>1</xdr:row>
      <xdr:rowOff>466920</xdr:rowOff>
    </xdr:to>
    <xdr:pic>
      <xdr:nvPicPr>
        <xdr:cNvPr descr="" id="104" name="Рисунок 35"/>
        <xdr:cNvPicPr/>
      </xdr:nvPicPr>
      <xdr:blipFill>
        <a:blip r:embed="rId3"/>
        <a:stretch>
          <a:fillRect/>
        </a:stretch>
      </xdr:blipFill>
      <xdr:spPr>
        <a:xfrm>
          <a:off x="529200" y="361440"/>
          <a:ext cx="1778400" cy="361440"/>
        </a:xfrm>
        <a:prstGeom prst="rect">
          <a:avLst/>
        </a:prstGeom>
      </xdr:spPr>
    </xdr:pic>
    <xdr:clientData/>
  </xdr:twoCellAnchor>
  <xdr:twoCellAnchor editAs="absolute">
    <xdr:from>
      <xdr:col>14</xdr:col>
      <xdr:colOff>106560</xdr:colOff>
      <xdr:row>79</xdr:row>
      <xdr:rowOff>2357280</xdr:rowOff>
    </xdr:from>
    <xdr:to>
      <xdr:col>14</xdr:col>
      <xdr:colOff>598320</xdr:colOff>
      <xdr:row>79</xdr:row>
      <xdr:rowOff>2639520</xdr:rowOff>
    </xdr:to>
    <xdr:sp>
      <xdr:nvSpPr>
        <xdr:cNvPr id="105" name="CustomShape 1"/>
        <xdr:cNvSpPr/>
      </xdr:nvSpPr>
      <xdr:spPr>
        <a:xfrm>
          <a:off x="13034880" y="62159400"/>
          <a:ext cx="491760" cy="282240"/>
        </a:xfrm>
        <a:prstGeom prst="cube">
          <a:avLst>
            <a:gd fmla="val 5000" name="adj"/>
          </a:avLst>
        </a:prstGeom>
        <a:solidFill>
          <a:srgbClr val="fdeada"/>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5 шт </a:t>
          </a:r>
          <a:r>
            <a:rPr lang="ru-RU" sz="1100">
              <a:solidFill>
                <a:srgbClr val="fdeada"/>
              </a:solidFill>
              <a:latin typeface="Calibri"/>
            </a:rPr>
            <a:t>.</a:t>
          </a:r>
          <a:endParaRPr/>
        </a:p>
      </xdr:txBody>
    </xdr:sp>
    <xdr:clientData/>
  </xdr:twoCellAnchor>
  <xdr:twoCellAnchor editAs="absolute">
    <xdr:from>
      <xdr:col>2</xdr:col>
      <xdr:colOff>503280</xdr:colOff>
      <xdr:row>1</xdr:row>
      <xdr:rowOff>133920</xdr:rowOff>
    </xdr:from>
    <xdr:to>
      <xdr:col>5</xdr:col>
      <xdr:colOff>150480</xdr:colOff>
      <xdr:row>1</xdr:row>
      <xdr:rowOff>428760</xdr:rowOff>
    </xdr:to>
    <xdr:pic>
      <xdr:nvPicPr>
        <xdr:cNvPr descr="" id="106" name="Рисунок 1"/>
        <xdr:cNvPicPr/>
      </xdr:nvPicPr>
      <xdr:blipFill>
        <a:blip r:embed="rId4"/>
        <a:stretch>
          <a:fillRect/>
        </a:stretch>
      </xdr:blipFill>
      <xdr:spPr>
        <a:xfrm>
          <a:off x="2622240" y="389880"/>
          <a:ext cx="2150640" cy="294840"/>
        </a:xfrm>
        <a:prstGeom prst="rect">
          <a:avLst/>
        </a:prstGeom>
      </xdr:spPr>
    </xdr:pic>
    <xdr:clientData/>
  </xdr:twoCellAnchor>
  <xdr:twoCellAnchor editAs="absolute">
    <xdr:from>
      <xdr:col>0</xdr:col>
      <xdr:colOff>160200</xdr:colOff>
      <xdr:row>78</xdr:row>
      <xdr:rowOff>76680</xdr:rowOff>
    </xdr:from>
    <xdr:to>
      <xdr:col>1</xdr:col>
      <xdr:colOff>559800</xdr:colOff>
      <xdr:row>78</xdr:row>
      <xdr:rowOff>257400</xdr:rowOff>
    </xdr:to>
    <xdr:pic>
      <xdr:nvPicPr>
        <xdr:cNvPr descr="" id="107" name="Рисунок 25"/>
        <xdr:cNvPicPr/>
      </xdr:nvPicPr>
      <xdr:blipFill>
        <a:blip r:embed="rId5"/>
        <a:stretch>
          <a:fillRect/>
        </a:stretch>
      </xdr:blipFill>
      <xdr:spPr>
        <a:xfrm>
          <a:off x="160200" y="58474440"/>
          <a:ext cx="863640" cy="180720"/>
        </a:xfrm>
        <a:prstGeom prst="rect">
          <a:avLst/>
        </a:prstGeom>
      </xdr:spPr>
    </xdr:pic>
    <xdr:clientData/>
  </xdr:twoCellAnchor>
  <xdr:twoCellAnchor editAs="absolute">
    <xdr:from>
      <xdr:col>0</xdr:col>
      <xdr:colOff>160200</xdr:colOff>
      <xdr:row>10</xdr:row>
      <xdr:rowOff>48240</xdr:rowOff>
    </xdr:from>
    <xdr:to>
      <xdr:col>1</xdr:col>
      <xdr:colOff>559800</xdr:colOff>
      <xdr:row>10</xdr:row>
      <xdr:rowOff>238320</xdr:rowOff>
    </xdr:to>
    <xdr:pic>
      <xdr:nvPicPr>
        <xdr:cNvPr descr="" id="108" name="Рисунок 139"/>
        <xdr:cNvPicPr/>
      </xdr:nvPicPr>
      <xdr:blipFill>
        <a:blip r:embed="rId6"/>
        <a:stretch>
          <a:fillRect/>
        </a:stretch>
      </xdr:blipFill>
      <xdr:spPr>
        <a:xfrm>
          <a:off x="160200" y="3113280"/>
          <a:ext cx="863640" cy="190080"/>
        </a:xfrm>
        <a:prstGeom prst="rect">
          <a:avLst/>
        </a:prstGeom>
      </xdr:spPr>
    </xdr:pic>
    <xdr:clientData/>
  </xdr:twoCellAnchor>
  <xdr:twoCellAnchor editAs="absolute">
    <xdr:from>
      <xdr:col>12</xdr:col>
      <xdr:colOff>4584240</xdr:colOff>
      <xdr:row>10</xdr:row>
      <xdr:rowOff>1523880</xdr:rowOff>
    </xdr:from>
    <xdr:to>
      <xdr:col>14</xdr:col>
      <xdr:colOff>321840</xdr:colOff>
      <xdr:row>10</xdr:row>
      <xdr:rowOff>1806120</xdr:rowOff>
    </xdr:to>
    <xdr:sp>
      <xdr:nvSpPr>
        <xdr:cNvPr id="109" name="CustomShape 1"/>
        <xdr:cNvSpPr/>
      </xdr:nvSpPr>
      <xdr:spPr>
        <a:xfrm>
          <a:off x="12688200" y="4588920"/>
          <a:ext cx="561960" cy="282240"/>
        </a:xfrm>
        <a:prstGeom prst="cube">
          <a:avLst>
            <a:gd fmla="val 5000" name="adj"/>
          </a:avLst>
        </a:prstGeom>
        <a:solidFill>
          <a:srgbClr val="fdeada"/>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12 шт </a:t>
          </a:r>
          <a:r>
            <a:rPr lang="ru-RU" sz="1100">
              <a:solidFill>
                <a:srgbClr val="fdeada"/>
              </a:solidFill>
              <a:latin typeface="Calibri"/>
            </a:rPr>
            <a:t>.</a:t>
          </a:r>
          <a:endParaRPr/>
        </a:p>
      </xdr:txBody>
    </xdr:sp>
    <xdr:clientData/>
  </xdr:twoCellAnchor>
  <xdr:twoCellAnchor editAs="absolute">
    <xdr:from>
      <xdr:col>0</xdr:col>
      <xdr:colOff>169920</xdr:colOff>
      <xdr:row>10</xdr:row>
      <xdr:rowOff>629280</xdr:rowOff>
    </xdr:from>
    <xdr:to>
      <xdr:col>1</xdr:col>
      <xdr:colOff>750600</xdr:colOff>
      <xdr:row>10</xdr:row>
      <xdr:rowOff>1391040</xdr:rowOff>
    </xdr:to>
    <xdr:pic>
      <xdr:nvPicPr>
        <xdr:cNvPr descr="" id="110" name="Рисунок 3"/>
        <xdr:cNvPicPr/>
      </xdr:nvPicPr>
      <xdr:blipFill>
        <a:blip r:embed="rId7"/>
        <a:stretch>
          <a:fillRect/>
        </a:stretch>
      </xdr:blipFill>
      <xdr:spPr>
        <a:xfrm>
          <a:off x="169920" y="3694320"/>
          <a:ext cx="1044720" cy="761760"/>
        </a:xfrm>
        <a:prstGeom prst="rect">
          <a:avLst/>
        </a:prstGeom>
      </xdr:spPr>
    </xdr:pic>
    <xdr:clientData/>
  </xdr:twoCellAnchor>
  <xdr:twoCellAnchor editAs="absolute">
    <xdr:from>
      <xdr:col>1</xdr:col>
      <xdr:colOff>484200</xdr:colOff>
      <xdr:row>10</xdr:row>
      <xdr:rowOff>1219680</xdr:rowOff>
    </xdr:from>
    <xdr:to>
      <xdr:col>1</xdr:col>
      <xdr:colOff>1560240</xdr:colOff>
      <xdr:row>11</xdr:row>
      <xdr:rowOff>114480</xdr:rowOff>
    </xdr:to>
    <xdr:pic>
      <xdr:nvPicPr>
        <xdr:cNvPr descr="" id="111" name="Рисунок 4"/>
        <xdr:cNvPicPr/>
      </xdr:nvPicPr>
      <xdr:blipFill>
        <a:blip r:embed="rId8"/>
        <a:stretch>
          <a:fillRect/>
        </a:stretch>
      </xdr:blipFill>
      <xdr:spPr>
        <a:xfrm>
          <a:off x="948240" y="4284720"/>
          <a:ext cx="1076040" cy="1010880"/>
        </a:xfrm>
        <a:prstGeom prst="rect">
          <a:avLst/>
        </a:prstGeom>
      </xdr:spPr>
    </xdr:pic>
    <xdr:clientData/>
  </xdr:twoCellAnchor>
  <xdr:twoCellAnchor editAs="absolute">
    <xdr:from>
      <xdr:col>0</xdr:col>
      <xdr:colOff>274680</xdr:colOff>
      <xdr:row>78</xdr:row>
      <xdr:rowOff>400680</xdr:rowOff>
    </xdr:from>
    <xdr:to>
      <xdr:col>2</xdr:col>
      <xdr:colOff>1217160</xdr:colOff>
      <xdr:row>78</xdr:row>
      <xdr:rowOff>1124280</xdr:rowOff>
    </xdr:to>
    <xdr:pic>
      <xdr:nvPicPr>
        <xdr:cNvPr descr="" id="112" name="Рисунок 2"/>
        <xdr:cNvPicPr/>
      </xdr:nvPicPr>
      <xdr:blipFill>
        <a:blip r:embed="rId9"/>
        <a:stretch>
          <a:fillRect/>
        </a:stretch>
      </xdr:blipFill>
      <xdr:spPr>
        <a:xfrm>
          <a:off x="274680" y="58798440"/>
          <a:ext cx="3061440" cy="723600"/>
        </a:xfrm>
        <a:prstGeom prst="rect">
          <a:avLst/>
        </a:prstGeom>
      </xdr:spPr>
    </xdr:pic>
    <xdr:clientData/>
  </xdr:twoCellAnchor>
  <xdr:twoCellAnchor editAs="absolute">
    <xdr:from>
      <xdr:col>0</xdr:col>
      <xdr:colOff>160200</xdr:colOff>
      <xdr:row>13</xdr:row>
      <xdr:rowOff>48240</xdr:rowOff>
    </xdr:from>
    <xdr:to>
      <xdr:col>1</xdr:col>
      <xdr:colOff>559800</xdr:colOff>
      <xdr:row>13</xdr:row>
      <xdr:rowOff>238320</xdr:rowOff>
    </xdr:to>
    <xdr:pic>
      <xdr:nvPicPr>
        <xdr:cNvPr descr="" id="113" name="Рисунок 139"/>
        <xdr:cNvPicPr/>
      </xdr:nvPicPr>
      <xdr:blipFill>
        <a:blip r:embed="rId10"/>
        <a:stretch>
          <a:fillRect/>
        </a:stretch>
      </xdr:blipFill>
      <xdr:spPr>
        <a:xfrm>
          <a:off x="160200" y="5988600"/>
          <a:ext cx="863640" cy="190080"/>
        </a:xfrm>
        <a:prstGeom prst="rect">
          <a:avLst/>
        </a:prstGeom>
      </xdr:spPr>
    </xdr:pic>
    <xdr:clientData/>
  </xdr:twoCellAnchor>
  <xdr:twoCellAnchor editAs="absolute">
    <xdr:from>
      <xdr:col>0</xdr:col>
      <xdr:colOff>255600</xdr:colOff>
      <xdr:row>95</xdr:row>
      <xdr:rowOff>495720</xdr:rowOff>
    </xdr:from>
    <xdr:to>
      <xdr:col>3</xdr:col>
      <xdr:colOff>588600</xdr:colOff>
      <xdr:row>95</xdr:row>
      <xdr:rowOff>1085760</xdr:rowOff>
    </xdr:to>
    <xdr:pic>
      <xdr:nvPicPr>
        <xdr:cNvPr descr="" id="114" name="Рисунок 5"/>
        <xdr:cNvPicPr/>
      </xdr:nvPicPr>
      <xdr:blipFill>
        <a:blip r:embed="rId11"/>
        <a:stretch>
          <a:fillRect/>
        </a:stretch>
      </xdr:blipFill>
      <xdr:spPr>
        <a:xfrm>
          <a:off x="255600" y="75129840"/>
          <a:ext cx="3794400" cy="590040"/>
        </a:xfrm>
        <a:prstGeom prst="rect">
          <a:avLst/>
        </a:prstGeom>
      </xdr:spPr>
    </xdr:pic>
    <xdr:clientData/>
  </xdr:twoCellAnchor>
  <xdr:twoCellAnchor editAs="absolute">
    <xdr:from>
      <xdr:col>0</xdr:col>
      <xdr:colOff>236520</xdr:colOff>
      <xdr:row>102</xdr:row>
      <xdr:rowOff>781560</xdr:rowOff>
    </xdr:from>
    <xdr:to>
      <xdr:col>3</xdr:col>
      <xdr:colOff>655200</xdr:colOff>
      <xdr:row>102</xdr:row>
      <xdr:rowOff>1324080</xdr:rowOff>
    </xdr:to>
    <xdr:pic>
      <xdr:nvPicPr>
        <xdr:cNvPr descr="" id="115" name="Рисунок 6"/>
        <xdr:cNvPicPr/>
      </xdr:nvPicPr>
      <xdr:blipFill>
        <a:blip r:embed="rId12"/>
        <a:stretch>
          <a:fillRect/>
        </a:stretch>
      </xdr:blipFill>
      <xdr:spPr>
        <a:xfrm>
          <a:off x="236520" y="81646200"/>
          <a:ext cx="3880080" cy="542520"/>
        </a:xfrm>
        <a:prstGeom prst="rect">
          <a:avLst/>
        </a:prstGeom>
      </xdr:spPr>
    </xdr:pic>
    <xdr:clientData/>
  </xdr:twoCellAnchor>
  <xdr:twoCellAnchor editAs="absolute">
    <xdr:from>
      <xdr:col>0</xdr:col>
      <xdr:colOff>160200</xdr:colOff>
      <xdr:row>95</xdr:row>
      <xdr:rowOff>95760</xdr:rowOff>
    </xdr:from>
    <xdr:to>
      <xdr:col>1</xdr:col>
      <xdr:colOff>969480</xdr:colOff>
      <xdr:row>95</xdr:row>
      <xdr:rowOff>304920</xdr:rowOff>
    </xdr:to>
    <xdr:pic>
      <xdr:nvPicPr>
        <xdr:cNvPr descr="" id="116" name="Рисунок 2"/>
        <xdr:cNvPicPr/>
      </xdr:nvPicPr>
      <xdr:blipFill>
        <a:blip r:embed="rId13"/>
        <a:stretch>
          <a:fillRect/>
        </a:stretch>
      </xdr:blipFill>
      <xdr:spPr>
        <a:xfrm>
          <a:off x="160200" y="74729880"/>
          <a:ext cx="1273320" cy="209160"/>
        </a:xfrm>
        <a:prstGeom prst="rect">
          <a:avLst/>
        </a:prstGeom>
      </xdr:spPr>
    </xdr:pic>
    <xdr:clientData/>
  </xdr:twoCellAnchor>
  <xdr:twoCellAnchor editAs="absolute">
    <xdr:from>
      <xdr:col>0</xdr:col>
      <xdr:colOff>179280</xdr:colOff>
      <xdr:row>102</xdr:row>
      <xdr:rowOff>95760</xdr:rowOff>
    </xdr:from>
    <xdr:to>
      <xdr:col>1</xdr:col>
      <xdr:colOff>988560</xdr:colOff>
      <xdr:row>102</xdr:row>
      <xdr:rowOff>304920</xdr:rowOff>
    </xdr:to>
    <xdr:pic>
      <xdr:nvPicPr>
        <xdr:cNvPr descr="" id="117" name="Рисунок 2"/>
        <xdr:cNvPicPr/>
      </xdr:nvPicPr>
      <xdr:blipFill>
        <a:blip r:embed="rId14"/>
        <a:stretch>
          <a:fillRect/>
        </a:stretch>
      </xdr:blipFill>
      <xdr:spPr>
        <a:xfrm>
          <a:off x="179280" y="80960400"/>
          <a:ext cx="1273320" cy="209160"/>
        </a:xfrm>
        <a:prstGeom prst="rect">
          <a:avLst/>
        </a:prstGeom>
      </xdr:spPr>
    </xdr:pic>
    <xdr:clientData/>
  </xdr:twoCellAnchor>
  <xdr:twoCellAnchor editAs="absolute">
    <xdr:from>
      <xdr:col>0</xdr:col>
      <xdr:colOff>169920</xdr:colOff>
      <xdr:row>57</xdr:row>
      <xdr:rowOff>57600</xdr:rowOff>
    </xdr:from>
    <xdr:to>
      <xdr:col>1</xdr:col>
      <xdr:colOff>969840</xdr:colOff>
      <xdr:row>57</xdr:row>
      <xdr:rowOff>276480</xdr:rowOff>
    </xdr:to>
    <xdr:pic>
      <xdr:nvPicPr>
        <xdr:cNvPr descr="" id="118" name="Рисунок 2"/>
        <xdr:cNvPicPr/>
      </xdr:nvPicPr>
      <xdr:blipFill>
        <a:blip r:embed="rId15"/>
        <a:stretch>
          <a:fillRect/>
        </a:stretch>
      </xdr:blipFill>
      <xdr:spPr>
        <a:xfrm>
          <a:off x="169920" y="39524040"/>
          <a:ext cx="1263960" cy="218880"/>
        </a:xfrm>
        <a:prstGeom prst="rect">
          <a:avLst/>
        </a:prstGeom>
      </xdr:spPr>
    </xdr:pic>
    <xdr:clientData/>
  </xdr:twoCellAnchor>
  <xdr:twoCellAnchor editAs="absolute">
    <xdr:from>
      <xdr:col>0</xdr:col>
      <xdr:colOff>150840</xdr:colOff>
      <xdr:row>57</xdr:row>
      <xdr:rowOff>533880</xdr:rowOff>
    </xdr:from>
    <xdr:to>
      <xdr:col>1</xdr:col>
      <xdr:colOff>1255320</xdr:colOff>
      <xdr:row>57</xdr:row>
      <xdr:rowOff>1695600</xdr:rowOff>
    </xdr:to>
    <xdr:pic>
      <xdr:nvPicPr>
        <xdr:cNvPr descr="" id="119" name="Рисунок 43"/>
        <xdr:cNvPicPr/>
      </xdr:nvPicPr>
      <xdr:blipFill>
        <a:blip r:embed="rId16"/>
        <a:stretch>
          <a:fillRect/>
        </a:stretch>
      </xdr:blipFill>
      <xdr:spPr>
        <a:xfrm>
          <a:off x="150840" y="40000320"/>
          <a:ext cx="1568520" cy="1161720"/>
        </a:xfrm>
        <a:prstGeom prst="rect">
          <a:avLst/>
        </a:prstGeom>
      </xdr:spPr>
    </xdr:pic>
    <xdr:clientData/>
  </xdr:twoCellAnchor>
  <xdr:twoCellAnchor editAs="absolute">
    <xdr:from>
      <xdr:col>0</xdr:col>
      <xdr:colOff>160200</xdr:colOff>
      <xdr:row>54</xdr:row>
      <xdr:rowOff>29160</xdr:rowOff>
    </xdr:from>
    <xdr:to>
      <xdr:col>1</xdr:col>
      <xdr:colOff>960120</xdr:colOff>
      <xdr:row>54</xdr:row>
      <xdr:rowOff>248040</xdr:rowOff>
    </xdr:to>
    <xdr:pic>
      <xdr:nvPicPr>
        <xdr:cNvPr descr="" id="120" name="Рисунок 2"/>
        <xdr:cNvPicPr/>
      </xdr:nvPicPr>
      <xdr:blipFill>
        <a:blip r:embed="rId17"/>
        <a:stretch>
          <a:fillRect/>
        </a:stretch>
      </xdr:blipFill>
      <xdr:spPr>
        <a:xfrm>
          <a:off x="160200" y="36743400"/>
          <a:ext cx="1263960" cy="218880"/>
        </a:xfrm>
        <a:prstGeom prst="rect">
          <a:avLst/>
        </a:prstGeom>
      </xdr:spPr>
    </xdr:pic>
    <xdr:clientData/>
  </xdr:twoCellAnchor>
  <xdr:twoCellAnchor editAs="absolute">
    <xdr:from>
      <xdr:col>0</xdr:col>
      <xdr:colOff>169920</xdr:colOff>
      <xdr:row>54</xdr:row>
      <xdr:rowOff>610200</xdr:rowOff>
    </xdr:from>
    <xdr:to>
      <xdr:col>1</xdr:col>
      <xdr:colOff>731520</xdr:colOff>
      <xdr:row>54</xdr:row>
      <xdr:rowOff>1924200</xdr:rowOff>
    </xdr:to>
    <xdr:pic>
      <xdr:nvPicPr>
        <xdr:cNvPr descr="" id="121" name="Рисунок 49"/>
        <xdr:cNvPicPr/>
      </xdr:nvPicPr>
      <xdr:blipFill>
        <a:blip r:embed="rId18"/>
        <a:stretch>
          <a:fillRect/>
        </a:stretch>
      </xdr:blipFill>
      <xdr:spPr>
        <a:xfrm>
          <a:off x="169920" y="37324440"/>
          <a:ext cx="1025640" cy="1314000"/>
        </a:xfrm>
        <a:prstGeom prst="rect">
          <a:avLst/>
        </a:prstGeom>
      </xdr:spPr>
    </xdr:pic>
    <xdr:clientData/>
  </xdr:twoCellAnchor>
  <xdr:twoCellAnchor editAs="absolute">
    <xdr:from>
      <xdr:col>0</xdr:col>
      <xdr:colOff>169920</xdr:colOff>
      <xdr:row>62</xdr:row>
      <xdr:rowOff>57600</xdr:rowOff>
    </xdr:from>
    <xdr:to>
      <xdr:col>1</xdr:col>
      <xdr:colOff>969840</xdr:colOff>
      <xdr:row>62</xdr:row>
      <xdr:rowOff>276480</xdr:rowOff>
    </xdr:to>
    <xdr:pic>
      <xdr:nvPicPr>
        <xdr:cNvPr descr="" id="122" name="Рисунок 2"/>
        <xdr:cNvPicPr/>
      </xdr:nvPicPr>
      <xdr:blipFill>
        <a:blip r:embed="rId19"/>
        <a:stretch>
          <a:fillRect/>
        </a:stretch>
      </xdr:blipFill>
      <xdr:spPr>
        <a:xfrm>
          <a:off x="169920" y="43575840"/>
          <a:ext cx="1263960" cy="218880"/>
        </a:xfrm>
        <a:prstGeom prst="rect">
          <a:avLst/>
        </a:prstGeom>
      </xdr:spPr>
    </xdr:pic>
    <xdr:clientData/>
  </xdr:twoCellAnchor>
  <xdr:twoCellAnchor editAs="absolute">
    <xdr:from>
      <xdr:col>0</xdr:col>
      <xdr:colOff>198360</xdr:colOff>
      <xdr:row>62</xdr:row>
      <xdr:rowOff>867240</xdr:rowOff>
    </xdr:from>
    <xdr:to>
      <xdr:col>1</xdr:col>
      <xdr:colOff>1103040</xdr:colOff>
      <xdr:row>62</xdr:row>
      <xdr:rowOff>2076480</xdr:rowOff>
    </xdr:to>
    <xdr:pic>
      <xdr:nvPicPr>
        <xdr:cNvPr descr="" id="123" name="Рисунок 53"/>
        <xdr:cNvPicPr/>
      </xdr:nvPicPr>
      <xdr:blipFill>
        <a:blip r:embed="rId20"/>
        <a:stretch>
          <a:fillRect/>
        </a:stretch>
      </xdr:blipFill>
      <xdr:spPr>
        <a:xfrm>
          <a:off x="198360" y="44385480"/>
          <a:ext cx="1368720" cy="1209240"/>
        </a:xfrm>
        <a:prstGeom prst="rect">
          <a:avLst/>
        </a:prstGeom>
      </xdr:spPr>
    </xdr:pic>
    <xdr:clientData/>
  </xdr:twoCellAnchor>
  <xdr:twoCellAnchor editAs="absolute">
    <xdr:from>
      <xdr:col>0</xdr:col>
      <xdr:colOff>160200</xdr:colOff>
      <xdr:row>40</xdr:row>
      <xdr:rowOff>29160</xdr:rowOff>
    </xdr:from>
    <xdr:to>
      <xdr:col>1</xdr:col>
      <xdr:colOff>960120</xdr:colOff>
      <xdr:row>40</xdr:row>
      <xdr:rowOff>248040</xdr:rowOff>
    </xdr:to>
    <xdr:pic>
      <xdr:nvPicPr>
        <xdr:cNvPr descr="" id="124" name="Рисунок 2"/>
        <xdr:cNvPicPr/>
      </xdr:nvPicPr>
      <xdr:blipFill>
        <a:blip r:embed="rId21"/>
        <a:stretch>
          <a:fillRect/>
        </a:stretch>
      </xdr:blipFill>
      <xdr:spPr>
        <a:xfrm>
          <a:off x="160200" y="27320400"/>
          <a:ext cx="1263960" cy="218880"/>
        </a:xfrm>
        <a:prstGeom prst="rect">
          <a:avLst/>
        </a:prstGeom>
      </xdr:spPr>
    </xdr:pic>
    <xdr:clientData/>
  </xdr:twoCellAnchor>
  <xdr:twoCellAnchor editAs="absolute">
    <xdr:from>
      <xdr:col>0</xdr:col>
      <xdr:colOff>131760</xdr:colOff>
      <xdr:row>40</xdr:row>
      <xdr:rowOff>848160</xdr:rowOff>
    </xdr:from>
    <xdr:to>
      <xdr:col>1</xdr:col>
      <xdr:colOff>1312560</xdr:colOff>
      <xdr:row>40</xdr:row>
      <xdr:rowOff>1619280</xdr:rowOff>
    </xdr:to>
    <xdr:pic>
      <xdr:nvPicPr>
        <xdr:cNvPr descr="" id="125" name="Рисунок 57"/>
        <xdr:cNvPicPr/>
      </xdr:nvPicPr>
      <xdr:blipFill>
        <a:blip r:embed="rId22"/>
        <a:stretch>
          <a:fillRect/>
        </a:stretch>
      </xdr:blipFill>
      <xdr:spPr>
        <a:xfrm>
          <a:off x="131760" y="28139400"/>
          <a:ext cx="1644840" cy="771120"/>
        </a:xfrm>
        <a:prstGeom prst="rect">
          <a:avLst/>
        </a:prstGeom>
      </xdr:spPr>
    </xdr:pic>
    <xdr:clientData/>
  </xdr:twoCellAnchor>
  <xdr:twoCellAnchor editAs="absolute">
    <xdr:from>
      <xdr:col>0</xdr:col>
      <xdr:colOff>169920</xdr:colOff>
      <xdr:row>69</xdr:row>
      <xdr:rowOff>57600</xdr:rowOff>
    </xdr:from>
    <xdr:to>
      <xdr:col>1</xdr:col>
      <xdr:colOff>969840</xdr:colOff>
      <xdr:row>69</xdr:row>
      <xdr:rowOff>266760</xdr:rowOff>
    </xdr:to>
    <xdr:pic>
      <xdr:nvPicPr>
        <xdr:cNvPr descr="" id="126" name="Рисунок 2"/>
        <xdr:cNvPicPr/>
      </xdr:nvPicPr>
      <xdr:blipFill>
        <a:blip r:embed="rId23"/>
        <a:stretch>
          <a:fillRect/>
        </a:stretch>
      </xdr:blipFill>
      <xdr:spPr>
        <a:xfrm>
          <a:off x="169920" y="49791600"/>
          <a:ext cx="1263960" cy="209160"/>
        </a:xfrm>
        <a:prstGeom prst="rect">
          <a:avLst/>
        </a:prstGeom>
      </xdr:spPr>
    </xdr:pic>
    <xdr:clientData/>
  </xdr:twoCellAnchor>
  <xdr:twoCellAnchor editAs="absolute">
    <xdr:from>
      <xdr:col>0</xdr:col>
      <xdr:colOff>122400</xdr:colOff>
      <xdr:row>69</xdr:row>
      <xdr:rowOff>657720</xdr:rowOff>
    </xdr:from>
    <xdr:to>
      <xdr:col>1</xdr:col>
      <xdr:colOff>1369800</xdr:colOff>
      <xdr:row>69</xdr:row>
      <xdr:rowOff>1486080</xdr:rowOff>
    </xdr:to>
    <xdr:pic>
      <xdr:nvPicPr>
        <xdr:cNvPr descr="" id="127" name="Рисунок 52"/>
        <xdr:cNvPicPr/>
      </xdr:nvPicPr>
      <xdr:blipFill>
        <a:blip r:embed="rId24"/>
        <a:stretch>
          <a:fillRect/>
        </a:stretch>
      </xdr:blipFill>
      <xdr:spPr>
        <a:xfrm>
          <a:off x="122400" y="50391720"/>
          <a:ext cx="1711440" cy="828360"/>
        </a:xfrm>
        <a:prstGeom prst="rect">
          <a:avLst/>
        </a:prstGeom>
      </xdr:spPr>
    </xdr:pic>
    <xdr:clientData/>
  </xdr:twoCellAnchor>
  <xdr:twoCellAnchor editAs="absolute">
    <xdr:from>
      <xdr:col>14</xdr:col>
      <xdr:colOff>68400</xdr:colOff>
      <xdr:row>83</xdr:row>
      <xdr:rowOff>2721600</xdr:rowOff>
    </xdr:from>
    <xdr:to>
      <xdr:col>14</xdr:col>
      <xdr:colOff>560160</xdr:colOff>
      <xdr:row>84</xdr:row>
      <xdr:rowOff>61920</xdr:rowOff>
    </xdr:to>
    <xdr:sp>
      <xdr:nvSpPr>
        <xdr:cNvPr id="128" name="CustomShape 1"/>
        <xdr:cNvSpPr/>
      </xdr:nvSpPr>
      <xdr:spPr>
        <a:xfrm>
          <a:off x="12996720" y="67790160"/>
          <a:ext cx="491760" cy="282240"/>
        </a:xfrm>
        <a:prstGeom prst="cube">
          <a:avLst>
            <a:gd fmla="val 5000" name="adj"/>
          </a:avLst>
        </a:prstGeom>
        <a:solidFill>
          <a:srgbClr val="fdeada"/>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5 шт </a:t>
          </a:r>
          <a:r>
            <a:rPr lang="ru-RU" sz="1100">
              <a:solidFill>
                <a:srgbClr val="fdeada"/>
              </a:solidFill>
              <a:latin typeface="Calibri"/>
            </a:rPr>
            <a:t>.</a:t>
          </a:r>
          <a:endParaRPr/>
        </a:p>
      </xdr:txBody>
    </xdr:sp>
    <xdr:clientData/>
  </xdr:twoCellAnchor>
  <xdr:twoCellAnchor editAs="absolute">
    <xdr:from>
      <xdr:col>0</xdr:col>
      <xdr:colOff>160200</xdr:colOff>
      <xdr:row>82</xdr:row>
      <xdr:rowOff>76680</xdr:rowOff>
    </xdr:from>
    <xdr:to>
      <xdr:col>1</xdr:col>
      <xdr:colOff>559800</xdr:colOff>
      <xdr:row>82</xdr:row>
      <xdr:rowOff>257400</xdr:rowOff>
    </xdr:to>
    <xdr:pic>
      <xdr:nvPicPr>
        <xdr:cNvPr descr="" id="129" name="Рисунок 25"/>
        <xdr:cNvPicPr/>
      </xdr:nvPicPr>
      <xdr:blipFill>
        <a:blip r:embed="rId25"/>
        <a:stretch>
          <a:fillRect/>
        </a:stretch>
      </xdr:blipFill>
      <xdr:spPr>
        <a:xfrm>
          <a:off x="160200" y="63740880"/>
          <a:ext cx="863640" cy="180720"/>
        </a:xfrm>
        <a:prstGeom prst="rect">
          <a:avLst/>
        </a:prstGeom>
      </xdr:spPr>
    </xdr:pic>
    <xdr:clientData/>
  </xdr:twoCellAnchor>
  <xdr:twoCellAnchor editAs="absolute">
    <xdr:from>
      <xdr:col>0</xdr:col>
      <xdr:colOff>160200</xdr:colOff>
      <xdr:row>82</xdr:row>
      <xdr:rowOff>76680</xdr:rowOff>
    </xdr:from>
    <xdr:to>
      <xdr:col>1</xdr:col>
      <xdr:colOff>559800</xdr:colOff>
      <xdr:row>82</xdr:row>
      <xdr:rowOff>257400</xdr:rowOff>
    </xdr:to>
    <xdr:pic>
      <xdr:nvPicPr>
        <xdr:cNvPr descr="" id="130" name="Рисунок 25"/>
        <xdr:cNvPicPr/>
      </xdr:nvPicPr>
      <xdr:blipFill>
        <a:blip r:embed="rId26"/>
        <a:stretch>
          <a:fillRect/>
        </a:stretch>
      </xdr:blipFill>
      <xdr:spPr>
        <a:xfrm>
          <a:off x="160200" y="63740880"/>
          <a:ext cx="863640" cy="180720"/>
        </a:xfrm>
        <a:prstGeom prst="rect">
          <a:avLst/>
        </a:prstGeom>
      </xdr:spPr>
    </xdr:pic>
    <xdr:clientData/>
  </xdr:twoCellAnchor>
  <xdr:twoCellAnchor editAs="absolute">
    <xdr:from>
      <xdr:col>2</xdr:col>
      <xdr:colOff>684360</xdr:colOff>
      <xdr:row>82</xdr:row>
      <xdr:rowOff>295920</xdr:rowOff>
    </xdr:from>
    <xdr:to>
      <xdr:col>2</xdr:col>
      <xdr:colOff>1236600</xdr:colOff>
      <xdr:row>82</xdr:row>
      <xdr:rowOff>628920</xdr:rowOff>
    </xdr:to>
    <xdr:pic>
      <xdr:nvPicPr>
        <xdr:cNvPr descr="" id="131" name="Рисунок 35"/>
        <xdr:cNvPicPr/>
      </xdr:nvPicPr>
      <xdr:blipFill>
        <a:blip r:embed="rId27"/>
        <a:stretch>
          <a:fillRect/>
        </a:stretch>
      </xdr:blipFill>
      <xdr:spPr>
        <a:xfrm>
          <a:off x="2803320" y="63960120"/>
          <a:ext cx="552240" cy="333000"/>
        </a:xfrm>
        <a:prstGeom prst="rect">
          <a:avLst/>
        </a:prstGeom>
      </xdr:spPr>
    </xdr:pic>
    <xdr:clientData/>
  </xdr:twoCellAnchor>
  <xdr:twoCellAnchor editAs="absolute">
    <xdr:from>
      <xdr:col>0</xdr:col>
      <xdr:colOff>198360</xdr:colOff>
      <xdr:row>82</xdr:row>
      <xdr:rowOff>572040</xdr:rowOff>
    </xdr:from>
    <xdr:to>
      <xdr:col>2</xdr:col>
      <xdr:colOff>1264680</xdr:colOff>
      <xdr:row>82</xdr:row>
      <xdr:rowOff>1314720</xdr:rowOff>
    </xdr:to>
    <xdr:pic>
      <xdr:nvPicPr>
        <xdr:cNvPr descr="" id="132" name="Рисунок 14"/>
        <xdr:cNvPicPr/>
      </xdr:nvPicPr>
      <xdr:blipFill>
        <a:blip r:embed="rId28"/>
        <a:stretch>
          <a:fillRect/>
        </a:stretch>
      </xdr:blipFill>
      <xdr:spPr>
        <a:xfrm>
          <a:off x="198360" y="64236240"/>
          <a:ext cx="3185280" cy="742680"/>
        </a:xfrm>
        <a:prstGeom prst="rect">
          <a:avLst/>
        </a:prstGeom>
      </xdr:spPr>
    </xdr:pic>
    <xdr:clientData/>
  </xdr:twoCellAnchor>
  <xdr:twoCellAnchor editAs="absolute">
    <xdr:from>
      <xdr:col>0</xdr:col>
      <xdr:colOff>131760</xdr:colOff>
      <xdr:row>5</xdr:row>
      <xdr:rowOff>29160</xdr:rowOff>
    </xdr:from>
    <xdr:to>
      <xdr:col>1</xdr:col>
      <xdr:colOff>1093320</xdr:colOff>
      <xdr:row>6</xdr:row>
      <xdr:rowOff>238320</xdr:rowOff>
    </xdr:to>
    <xdr:pic>
      <xdr:nvPicPr>
        <xdr:cNvPr descr="" id="133" name="Рисунок 2"/>
        <xdr:cNvPicPr/>
      </xdr:nvPicPr>
      <xdr:blipFill>
        <a:blip r:embed="rId29"/>
        <a:stretch>
          <a:fillRect/>
        </a:stretch>
      </xdr:blipFill>
      <xdr:spPr>
        <a:xfrm>
          <a:off x="131760" y="1623240"/>
          <a:ext cx="1425600" cy="493920"/>
        </a:xfrm>
        <a:prstGeom prst="rect">
          <a:avLst/>
        </a:prstGeom>
      </xdr:spPr>
    </xdr:pic>
    <xdr:clientData/>
  </xdr:twoCellAnchor>
  <xdr:twoCellAnchor editAs="absolute">
    <xdr:from>
      <xdr:col>2</xdr:col>
      <xdr:colOff>712800</xdr:colOff>
      <xdr:row>78</xdr:row>
      <xdr:rowOff>191160</xdr:rowOff>
    </xdr:from>
    <xdr:to>
      <xdr:col>2</xdr:col>
      <xdr:colOff>1265040</xdr:colOff>
      <xdr:row>78</xdr:row>
      <xdr:rowOff>524160</xdr:rowOff>
    </xdr:to>
    <xdr:pic>
      <xdr:nvPicPr>
        <xdr:cNvPr descr="" id="134" name="Рисунок 35"/>
        <xdr:cNvPicPr/>
      </xdr:nvPicPr>
      <xdr:blipFill>
        <a:blip r:embed="rId30"/>
        <a:stretch>
          <a:fillRect/>
        </a:stretch>
      </xdr:blipFill>
      <xdr:spPr>
        <a:xfrm>
          <a:off x="2831760" y="58588920"/>
          <a:ext cx="552240" cy="333000"/>
        </a:xfrm>
        <a:prstGeom prst="rect">
          <a:avLst/>
        </a:prstGeom>
      </xdr:spPr>
    </xdr:pic>
    <xdr:clientData/>
  </xdr:twoCellAnchor>
  <xdr:twoCellAnchor editAs="absolute">
    <xdr:from>
      <xdr:col>0</xdr:col>
      <xdr:colOff>189000</xdr:colOff>
      <xdr:row>3</xdr:row>
      <xdr:rowOff>86400</xdr:rowOff>
    </xdr:from>
    <xdr:to>
      <xdr:col>1</xdr:col>
      <xdr:colOff>988920</xdr:colOff>
      <xdr:row>4</xdr:row>
      <xdr:rowOff>105120</xdr:rowOff>
    </xdr:to>
    <xdr:pic>
      <xdr:nvPicPr>
        <xdr:cNvPr descr="" id="135" name="Рисунок 2"/>
        <xdr:cNvPicPr/>
      </xdr:nvPicPr>
      <xdr:blipFill>
        <a:blip r:embed="rId31"/>
        <a:stretch>
          <a:fillRect/>
        </a:stretch>
      </xdr:blipFill>
      <xdr:spPr>
        <a:xfrm>
          <a:off x="189000" y="1291320"/>
          <a:ext cx="1263960" cy="218160"/>
        </a:xfrm>
        <a:prstGeom prst="rect">
          <a:avLst/>
        </a:prstGeom>
      </xdr:spPr>
    </xdr:pic>
    <xdr:clientData/>
  </xdr:twoCellAnchor>
  <xdr:twoCellAnchor editAs="absolute">
    <xdr:from>
      <xdr:col>0</xdr:col>
      <xdr:colOff>227160</xdr:colOff>
      <xdr:row>13</xdr:row>
      <xdr:rowOff>276840</xdr:rowOff>
    </xdr:from>
    <xdr:to>
      <xdr:col>1</xdr:col>
      <xdr:colOff>1188720</xdr:colOff>
      <xdr:row>15</xdr:row>
      <xdr:rowOff>57240</xdr:rowOff>
    </xdr:to>
    <xdr:pic>
      <xdr:nvPicPr>
        <xdr:cNvPr descr="" id="136" name="Рисунок 58"/>
        <xdr:cNvPicPr/>
      </xdr:nvPicPr>
      <xdr:blipFill>
        <a:blip r:embed="rId32"/>
        <a:stretch>
          <a:fillRect/>
        </a:stretch>
      </xdr:blipFill>
      <xdr:spPr>
        <a:xfrm>
          <a:off x="227160" y="6217200"/>
          <a:ext cx="1425600" cy="1440720"/>
        </a:xfrm>
        <a:prstGeom prst="rect">
          <a:avLst/>
        </a:prstGeom>
      </xdr:spPr>
    </xdr:pic>
    <xdr:clientData/>
  </xdr:twoCellAnchor>
  <xdr:twoCellAnchor editAs="absolute">
    <xdr:from>
      <xdr:col>0</xdr:col>
      <xdr:colOff>160200</xdr:colOff>
      <xdr:row>17</xdr:row>
      <xdr:rowOff>105480</xdr:rowOff>
    </xdr:from>
    <xdr:to>
      <xdr:col>1</xdr:col>
      <xdr:colOff>559800</xdr:colOff>
      <xdr:row>17</xdr:row>
      <xdr:rowOff>295560</xdr:rowOff>
    </xdr:to>
    <xdr:pic>
      <xdr:nvPicPr>
        <xdr:cNvPr descr="" id="137" name="Рисунок 139"/>
        <xdr:cNvPicPr/>
      </xdr:nvPicPr>
      <xdr:blipFill>
        <a:blip r:embed="rId33"/>
        <a:stretch>
          <a:fillRect/>
        </a:stretch>
      </xdr:blipFill>
      <xdr:spPr>
        <a:xfrm>
          <a:off x="160200" y="8845200"/>
          <a:ext cx="863640" cy="190080"/>
        </a:xfrm>
        <a:prstGeom prst="rect">
          <a:avLst/>
        </a:prstGeom>
      </xdr:spPr>
    </xdr:pic>
    <xdr:clientData/>
  </xdr:twoCellAnchor>
  <xdr:twoCellAnchor editAs="absolute">
    <xdr:from>
      <xdr:col>0</xdr:col>
      <xdr:colOff>160200</xdr:colOff>
      <xdr:row>25</xdr:row>
      <xdr:rowOff>105480</xdr:rowOff>
    </xdr:from>
    <xdr:to>
      <xdr:col>1</xdr:col>
      <xdr:colOff>559800</xdr:colOff>
      <xdr:row>25</xdr:row>
      <xdr:rowOff>295560</xdr:rowOff>
    </xdr:to>
    <xdr:pic>
      <xdr:nvPicPr>
        <xdr:cNvPr descr="" id="138" name="Рисунок 139"/>
        <xdr:cNvPicPr/>
      </xdr:nvPicPr>
      <xdr:blipFill>
        <a:blip r:embed="rId34"/>
        <a:stretch>
          <a:fillRect/>
        </a:stretch>
      </xdr:blipFill>
      <xdr:spPr>
        <a:xfrm>
          <a:off x="160200" y="14586120"/>
          <a:ext cx="863640" cy="190080"/>
        </a:xfrm>
        <a:prstGeom prst="rect">
          <a:avLst/>
        </a:prstGeom>
      </xdr:spPr>
    </xdr:pic>
    <xdr:clientData/>
  </xdr:twoCellAnchor>
  <xdr:twoCellAnchor editAs="absolute">
    <xdr:from>
      <xdr:col>0</xdr:col>
      <xdr:colOff>93600</xdr:colOff>
      <xdr:row>25</xdr:row>
      <xdr:rowOff>591120</xdr:rowOff>
    </xdr:from>
    <xdr:to>
      <xdr:col>1</xdr:col>
      <xdr:colOff>1464840</xdr:colOff>
      <xdr:row>25</xdr:row>
      <xdr:rowOff>1733760</xdr:rowOff>
    </xdr:to>
    <xdr:pic>
      <xdr:nvPicPr>
        <xdr:cNvPr descr="" id="139" name="图片 2"/>
        <xdr:cNvPicPr/>
      </xdr:nvPicPr>
      <xdr:blipFill>
        <a:blip r:embed="rId35"/>
        <a:stretch>
          <a:fillRect/>
        </a:stretch>
      </xdr:blipFill>
      <xdr:spPr>
        <a:xfrm>
          <a:off x="93600" y="15071760"/>
          <a:ext cx="1835280" cy="1142640"/>
        </a:xfrm>
        <a:prstGeom prst="rect">
          <a:avLst/>
        </a:prstGeom>
      </xdr:spPr>
    </xdr:pic>
    <xdr:clientData/>
  </xdr:twoCellAnchor>
  <xdr:twoCellAnchor editAs="absolute">
    <xdr:from>
      <xdr:col>0</xdr:col>
      <xdr:colOff>160200</xdr:colOff>
      <xdr:row>48</xdr:row>
      <xdr:rowOff>29160</xdr:rowOff>
    </xdr:from>
    <xdr:to>
      <xdr:col>1</xdr:col>
      <xdr:colOff>969480</xdr:colOff>
      <xdr:row>48</xdr:row>
      <xdr:rowOff>248040</xdr:rowOff>
    </xdr:to>
    <xdr:pic>
      <xdr:nvPicPr>
        <xdr:cNvPr descr="" id="140" name="Рисунок 2"/>
        <xdr:cNvPicPr/>
      </xdr:nvPicPr>
      <xdr:blipFill>
        <a:blip r:embed="rId36"/>
        <a:stretch>
          <a:fillRect/>
        </a:stretch>
      </xdr:blipFill>
      <xdr:spPr>
        <a:xfrm>
          <a:off x="160200" y="31609800"/>
          <a:ext cx="1273320" cy="218880"/>
        </a:xfrm>
        <a:prstGeom prst="rect">
          <a:avLst/>
        </a:prstGeom>
      </xdr:spPr>
    </xdr:pic>
    <xdr:clientData/>
  </xdr:twoCellAnchor>
  <xdr:twoCellAnchor editAs="absolute">
    <xdr:from>
      <xdr:col>0</xdr:col>
      <xdr:colOff>322200</xdr:colOff>
      <xdr:row>48</xdr:row>
      <xdr:rowOff>600480</xdr:rowOff>
    </xdr:from>
    <xdr:to>
      <xdr:col>1</xdr:col>
      <xdr:colOff>941040</xdr:colOff>
      <xdr:row>48</xdr:row>
      <xdr:rowOff>1581120</xdr:rowOff>
    </xdr:to>
    <xdr:pic>
      <xdr:nvPicPr>
        <xdr:cNvPr descr="" id="141" name="Рисунок 66"/>
        <xdr:cNvPicPr/>
      </xdr:nvPicPr>
      <xdr:blipFill>
        <a:blip r:embed="rId37"/>
        <a:stretch>
          <a:fillRect/>
        </a:stretch>
      </xdr:blipFill>
      <xdr:spPr>
        <a:xfrm>
          <a:off x="322200" y="32181120"/>
          <a:ext cx="1082880" cy="980640"/>
        </a:xfrm>
        <a:prstGeom prst="rect">
          <a:avLst/>
        </a:prstGeom>
      </xdr:spPr>
    </xdr:pic>
    <xdr:clientData/>
  </xdr:twoCellAnchor>
  <xdr:twoCellAnchor editAs="absolute">
    <xdr:from>
      <xdr:col>0</xdr:col>
      <xdr:colOff>160200</xdr:colOff>
      <xdr:row>21</xdr:row>
      <xdr:rowOff>105480</xdr:rowOff>
    </xdr:from>
    <xdr:to>
      <xdr:col>1</xdr:col>
      <xdr:colOff>569520</xdr:colOff>
      <xdr:row>21</xdr:row>
      <xdr:rowOff>295560</xdr:rowOff>
    </xdr:to>
    <xdr:pic>
      <xdr:nvPicPr>
        <xdr:cNvPr descr="" id="142" name="Рисунок 139"/>
        <xdr:cNvPicPr/>
      </xdr:nvPicPr>
      <xdr:blipFill>
        <a:blip r:embed="rId38"/>
        <a:stretch>
          <a:fillRect/>
        </a:stretch>
      </xdr:blipFill>
      <xdr:spPr>
        <a:xfrm>
          <a:off x="160200" y="11834280"/>
          <a:ext cx="873360" cy="190080"/>
        </a:xfrm>
        <a:prstGeom prst="rect">
          <a:avLst/>
        </a:prstGeom>
      </xdr:spPr>
    </xdr:pic>
    <xdr:clientData/>
  </xdr:twoCellAnchor>
  <xdr:twoCellAnchor editAs="absolute">
    <xdr:from>
      <xdr:col>0</xdr:col>
      <xdr:colOff>455760</xdr:colOff>
      <xdr:row>21</xdr:row>
      <xdr:rowOff>486360</xdr:rowOff>
    </xdr:from>
    <xdr:to>
      <xdr:col>1</xdr:col>
      <xdr:colOff>1103040</xdr:colOff>
      <xdr:row>22</xdr:row>
      <xdr:rowOff>152640</xdr:rowOff>
    </xdr:to>
    <xdr:pic>
      <xdr:nvPicPr>
        <xdr:cNvPr descr="" id="143" name="Рисунок 69"/>
        <xdr:cNvPicPr/>
      </xdr:nvPicPr>
      <xdr:blipFill>
        <a:blip r:embed="rId39"/>
        <a:stretch>
          <a:fillRect/>
        </a:stretch>
      </xdr:blipFill>
      <xdr:spPr>
        <a:xfrm>
          <a:off x="455760" y="12215160"/>
          <a:ext cx="1111320" cy="1089720"/>
        </a:xfrm>
        <a:prstGeom prst="rect">
          <a:avLst/>
        </a:prstGeom>
      </xdr:spPr>
    </xdr:pic>
    <xdr:clientData/>
  </xdr:twoCellAnchor>
  <xdr:twoCellAnchor editAs="absolute">
    <xdr:from>
      <xdr:col>0</xdr:col>
      <xdr:colOff>160200</xdr:colOff>
      <xdr:row>28</xdr:row>
      <xdr:rowOff>105480</xdr:rowOff>
    </xdr:from>
    <xdr:to>
      <xdr:col>1</xdr:col>
      <xdr:colOff>559800</xdr:colOff>
      <xdr:row>28</xdr:row>
      <xdr:rowOff>295560</xdr:rowOff>
    </xdr:to>
    <xdr:pic>
      <xdr:nvPicPr>
        <xdr:cNvPr descr="" id="144" name="Рисунок 139"/>
        <xdr:cNvPicPr/>
      </xdr:nvPicPr>
      <xdr:blipFill>
        <a:blip r:embed="rId40"/>
        <a:stretch>
          <a:fillRect/>
        </a:stretch>
      </xdr:blipFill>
      <xdr:spPr>
        <a:xfrm>
          <a:off x="160200" y="17489880"/>
          <a:ext cx="863640" cy="190080"/>
        </a:xfrm>
        <a:prstGeom prst="rect">
          <a:avLst/>
        </a:prstGeom>
      </xdr:spPr>
    </xdr:pic>
    <xdr:clientData/>
  </xdr:twoCellAnchor>
  <xdr:twoCellAnchor editAs="absolute">
    <xdr:from>
      <xdr:col>0</xdr:col>
      <xdr:colOff>217440</xdr:colOff>
      <xdr:row>28</xdr:row>
      <xdr:rowOff>676800</xdr:rowOff>
    </xdr:from>
    <xdr:to>
      <xdr:col>1</xdr:col>
      <xdr:colOff>1341000</xdr:colOff>
      <xdr:row>28</xdr:row>
      <xdr:rowOff>1810080</xdr:rowOff>
    </xdr:to>
    <xdr:pic>
      <xdr:nvPicPr>
        <xdr:cNvPr descr="" id="145" name="Рисунок 76"/>
        <xdr:cNvPicPr/>
      </xdr:nvPicPr>
      <xdr:blipFill>
        <a:blip r:embed="rId41"/>
        <a:stretch>
          <a:fillRect/>
        </a:stretch>
      </xdr:blipFill>
      <xdr:spPr>
        <a:xfrm>
          <a:off x="217440" y="18061200"/>
          <a:ext cx="1587600" cy="1133280"/>
        </a:xfrm>
        <a:prstGeom prst="rect">
          <a:avLst/>
        </a:prstGeom>
      </xdr:spPr>
    </xdr:pic>
    <xdr:clientData/>
  </xdr:twoCellAnchor>
  <xdr:twoCellAnchor editAs="absolute">
    <xdr:from>
      <xdr:col>0</xdr:col>
      <xdr:colOff>160200</xdr:colOff>
      <xdr:row>33</xdr:row>
      <xdr:rowOff>105480</xdr:rowOff>
    </xdr:from>
    <xdr:to>
      <xdr:col>1</xdr:col>
      <xdr:colOff>559800</xdr:colOff>
      <xdr:row>33</xdr:row>
      <xdr:rowOff>295560</xdr:rowOff>
    </xdr:to>
    <xdr:pic>
      <xdr:nvPicPr>
        <xdr:cNvPr descr="" id="146" name="Рисунок 139"/>
        <xdr:cNvPicPr/>
      </xdr:nvPicPr>
      <xdr:blipFill>
        <a:blip r:embed="rId42"/>
        <a:stretch>
          <a:fillRect/>
        </a:stretch>
      </xdr:blipFill>
      <xdr:spPr>
        <a:xfrm>
          <a:off x="160200" y="21399480"/>
          <a:ext cx="863640" cy="190080"/>
        </a:xfrm>
        <a:prstGeom prst="rect">
          <a:avLst/>
        </a:prstGeom>
      </xdr:spPr>
    </xdr:pic>
    <xdr:clientData/>
  </xdr:twoCellAnchor>
  <xdr:twoCellAnchor editAs="absolute">
    <xdr:from>
      <xdr:col>0</xdr:col>
      <xdr:colOff>141480</xdr:colOff>
      <xdr:row>33</xdr:row>
      <xdr:rowOff>714960</xdr:rowOff>
    </xdr:from>
    <xdr:to>
      <xdr:col>1</xdr:col>
      <xdr:colOff>1245960</xdr:colOff>
      <xdr:row>33</xdr:row>
      <xdr:rowOff>1838520</xdr:rowOff>
    </xdr:to>
    <xdr:pic>
      <xdr:nvPicPr>
        <xdr:cNvPr descr="" id="147" name="Рисунок 78"/>
        <xdr:cNvPicPr/>
      </xdr:nvPicPr>
      <xdr:blipFill>
        <a:blip r:embed="rId43"/>
        <a:stretch>
          <a:fillRect/>
        </a:stretch>
      </xdr:blipFill>
      <xdr:spPr>
        <a:xfrm>
          <a:off x="141480" y="22008960"/>
          <a:ext cx="1568520" cy="1123560"/>
        </a:xfrm>
        <a:prstGeom prst="rect">
          <a:avLst/>
        </a:prstGeom>
      </xdr:spPr>
    </xdr:pic>
    <xdr:clientData/>
  </xdr:twoCellAnchor>
  <xdr:twoCellAnchor editAs="absolute">
    <xdr:from>
      <xdr:col>1</xdr:col>
      <xdr:colOff>941400</xdr:colOff>
      <xdr:row>25</xdr:row>
      <xdr:rowOff>29160</xdr:rowOff>
    </xdr:from>
    <xdr:to>
      <xdr:col>1</xdr:col>
      <xdr:colOff>1569600</xdr:colOff>
      <xdr:row>25</xdr:row>
      <xdr:rowOff>648000</xdr:rowOff>
    </xdr:to>
    <xdr:pic>
      <xdr:nvPicPr>
        <xdr:cNvPr descr="" id="148" name="Рисунок 4"/>
        <xdr:cNvPicPr/>
      </xdr:nvPicPr>
      <xdr:blipFill>
        <a:blip r:embed="rId44"/>
        <a:stretch>
          <a:fillRect/>
        </a:stretch>
      </xdr:blipFill>
      <xdr:spPr>
        <a:xfrm>
          <a:off x="1405440" y="14509800"/>
          <a:ext cx="628200" cy="618840"/>
        </a:xfrm>
        <a:prstGeom prst="rect">
          <a:avLst/>
        </a:prstGeom>
      </xdr:spPr>
    </xdr:pic>
    <xdr:clientData/>
  </xdr:twoCellAnchor>
  <xdr:twoCellAnchor editAs="absolute">
    <xdr:from>
      <xdr:col>0</xdr:col>
      <xdr:colOff>179280</xdr:colOff>
      <xdr:row>74</xdr:row>
      <xdr:rowOff>400680</xdr:rowOff>
    </xdr:from>
    <xdr:to>
      <xdr:col>1</xdr:col>
      <xdr:colOff>1226520</xdr:colOff>
      <xdr:row>74</xdr:row>
      <xdr:rowOff>2886480</xdr:rowOff>
    </xdr:to>
    <xdr:pic>
      <xdr:nvPicPr>
        <xdr:cNvPr descr="" id="149" name="Рисунок 2"/>
        <xdr:cNvPicPr/>
      </xdr:nvPicPr>
      <xdr:blipFill>
        <a:blip r:embed="rId45"/>
        <a:stretch>
          <a:fillRect/>
        </a:stretch>
      </xdr:blipFill>
      <xdr:spPr>
        <a:xfrm>
          <a:off x="179280" y="54044280"/>
          <a:ext cx="1511280" cy="2485800"/>
        </a:xfrm>
        <a:prstGeom prst="rect">
          <a:avLst/>
        </a:prstGeom>
      </xdr:spPr>
    </xdr:pic>
    <xdr:clientData/>
  </xdr:twoCellAnchor>
  <xdr:twoCellAnchor editAs="absolute">
    <xdr:from>
      <xdr:col>0</xdr:col>
      <xdr:colOff>122400</xdr:colOff>
      <xdr:row>74</xdr:row>
      <xdr:rowOff>114840</xdr:rowOff>
    </xdr:from>
    <xdr:to>
      <xdr:col>1</xdr:col>
      <xdr:colOff>922320</xdr:colOff>
      <xdr:row>74</xdr:row>
      <xdr:rowOff>333720</xdr:rowOff>
    </xdr:to>
    <xdr:pic>
      <xdr:nvPicPr>
        <xdr:cNvPr descr="" id="150" name="Рисунок 2"/>
        <xdr:cNvPicPr/>
      </xdr:nvPicPr>
      <xdr:blipFill>
        <a:blip r:embed="rId46"/>
        <a:stretch>
          <a:fillRect/>
        </a:stretch>
      </xdr:blipFill>
      <xdr:spPr>
        <a:xfrm>
          <a:off x="122400" y="53758440"/>
          <a:ext cx="1263960" cy="218880"/>
        </a:xfrm>
        <a:prstGeom prst="rect">
          <a:avLst/>
        </a:prstGeom>
      </xdr:spPr>
    </xdr:pic>
    <xdr:clientData/>
  </xdr:twoCellAnchor>
  <xdr:twoCellAnchor editAs="absolute">
    <xdr:from>
      <xdr:col>3</xdr:col>
      <xdr:colOff>398520</xdr:colOff>
      <xdr:row>95</xdr:row>
      <xdr:rowOff>76680</xdr:rowOff>
    </xdr:from>
    <xdr:to>
      <xdr:col>4</xdr:col>
      <xdr:colOff>312480</xdr:colOff>
      <xdr:row>95</xdr:row>
      <xdr:rowOff>409680</xdr:rowOff>
    </xdr:to>
    <xdr:pic>
      <xdr:nvPicPr>
        <xdr:cNvPr descr="" id="151" name="Рисунок 35"/>
        <xdr:cNvPicPr/>
      </xdr:nvPicPr>
      <xdr:blipFill>
        <a:blip r:embed="rId47"/>
        <a:stretch>
          <a:fillRect/>
        </a:stretch>
      </xdr:blipFill>
      <xdr:spPr>
        <a:xfrm>
          <a:off x="3859920" y="74710800"/>
          <a:ext cx="590400" cy="333000"/>
        </a:xfrm>
        <a:prstGeom prst="rect">
          <a:avLst/>
        </a:prstGeom>
      </xdr:spPr>
    </xdr:pic>
    <xdr:clientData/>
  </xdr:twoCellAnchor>
  <xdr:twoCellAnchor editAs="absolute">
    <xdr:from>
      <xdr:col>3</xdr:col>
      <xdr:colOff>331920</xdr:colOff>
      <xdr:row>102</xdr:row>
      <xdr:rowOff>362520</xdr:rowOff>
    </xdr:from>
    <xdr:to>
      <xdr:col>4</xdr:col>
      <xdr:colOff>245880</xdr:colOff>
      <xdr:row>102</xdr:row>
      <xdr:rowOff>695520</xdr:rowOff>
    </xdr:to>
    <xdr:pic>
      <xdr:nvPicPr>
        <xdr:cNvPr descr="" id="152" name="Рисунок 35"/>
        <xdr:cNvPicPr/>
      </xdr:nvPicPr>
      <xdr:blipFill>
        <a:blip r:embed="rId48"/>
        <a:stretch>
          <a:fillRect/>
        </a:stretch>
      </xdr:blipFill>
      <xdr:spPr>
        <a:xfrm>
          <a:off x="3793320" y="81227160"/>
          <a:ext cx="590400" cy="333000"/>
        </a:xfrm>
        <a:prstGeom prst="rect">
          <a:avLst/>
        </a:prstGeom>
      </xdr:spPr>
    </xdr:pic>
    <xdr:clientData/>
  </xdr:twoCellAnchor>
  <xdr:twoCellAnchor editAs="absolute">
    <xdr:from>
      <xdr:col>0</xdr:col>
      <xdr:colOff>217440</xdr:colOff>
      <xdr:row>17</xdr:row>
      <xdr:rowOff>629280</xdr:rowOff>
    </xdr:from>
    <xdr:to>
      <xdr:col>1</xdr:col>
      <xdr:colOff>1398240</xdr:colOff>
      <xdr:row>17</xdr:row>
      <xdr:rowOff>1571760</xdr:rowOff>
    </xdr:to>
    <xdr:pic>
      <xdr:nvPicPr>
        <xdr:cNvPr descr="" id="153" name="Рисунок 2"/>
        <xdr:cNvPicPr/>
      </xdr:nvPicPr>
      <xdr:blipFill>
        <a:blip r:embed="rId49"/>
        <a:stretch>
          <a:fillRect/>
        </a:stretch>
      </xdr:blipFill>
      <xdr:spPr>
        <a:xfrm>
          <a:off x="217440" y="9369000"/>
          <a:ext cx="1644840" cy="942480"/>
        </a:xfrm>
        <a:prstGeom prst="rect">
          <a:avLst/>
        </a:prstGeom>
      </xdr:spPr>
    </xdr:pic>
    <xdr:clientData/>
  </xdr:twoCellAnchor>
  <xdr:twoCellAnchor editAs="absolute">
    <xdr:from>
      <xdr:col>0</xdr:col>
      <xdr:colOff>160200</xdr:colOff>
      <xdr:row>36</xdr:row>
      <xdr:rowOff>105480</xdr:rowOff>
    </xdr:from>
    <xdr:to>
      <xdr:col>1</xdr:col>
      <xdr:colOff>569520</xdr:colOff>
      <xdr:row>36</xdr:row>
      <xdr:rowOff>295560</xdr:rowOff>
    </xdr:to>
    <xdr:pic>
      <xdr:nvPicPr>
        <xdr:cNvPr descr="" id="154" name="Рисунок 139"/>
        <xdr:cNvPicPr/>
      </xdr:nvPicPr>
      <xdr:blipFill>
        <a:blip r:embed="rId50"/>
        <a:stretch>
          <a:fillRect/>
        </a:stretch>
      </xdr:blipFill>
      <xdr:spPr>
        <a:xfrm>
          <a:off x="160200" y="24170400"/>
          <a:ext cx="873360" cy="190080"/>
        </a:xfrm>
        <a:prstGeom prst="rect">
          <a:avLst/>
        </a:prstGeom>
      </xdr:spPr>
    </xdr:pic>
    <xdr:clientData/>
  </xdr:twoCellAnchor>
  <xdr:twoCellAnchor editAs="absolute">
    <xdr:from>
      <xdr:col>0</xdr:col>
      <xdr:colOff>160200</xdr:colOff>
      <xdr:row>87</xdr:row>
      <xdr:rowOff>95760</xdr:rowOff>
    </xdr:from>
    <xdr:to>
      <xdr:col>1</xdr:col>
      <xdr:colOff>978840</xdr:colOff>
      <xdr:row>87</xdr:row>
      <xdr:rowOff>304920</xdr:rowOff>
    </xdr:to>
    <xdr:pic>
      <xdr:nvPicPr>
        <xdr:cNvPr descr="" id="155" name="Рисунок 2"/>
        <xdr:cNvPicPr/>
      </xdr:nvPicPr>
      <xdr:blipFill>
        <a:blip r:embed="rId51"/>
        <a:stretch>
          <a:fillRect/>
        </a:stretch>
      </xdr:blipFill>
      <xdr:spPr>
        <a:xfrm>
          <a:off x="160200" y="69121440"/>
          <a:ext cx="1282680" cy="209160"/>
        </a:xfrm>
        <a:prstGeom prst="rect">
          <a:avLst/>
        </a:prstGeom>
      </xdr:spPr>
    </xdr:pic>
    <xdr:clientData/>
  </xdr:twoCellAnchor>
  <xdr:twoCellAnchor editAs="absolute">
    <xdr:from>
      <xdr:col>0</xdr:col>
      <xdr:colOff>141480</xdr:colOff>
      <xdr:row>87</xdr:row>
      <xdr:rowOff>667440</xdr:rowOff>
    </xdr:from>
    <xdr:to>
      <xdr:col>2</xdr:col>
      <xdr:colOff>569880</xdr:colOff>
      <xdr:row>88</xdr:row>
      <xdr:rowOff>114480</xdr:rowOff>
    </xdr:to>
    <xdr:pic>
      <xdr:nvPicPr>
        <xdr:cNvPr descr="" id="156" name="Рисунок 33"/>
        <xdr:cNvPicPr/>
      </xdr:nvPicPr>
      <xdr:blipFill>
        <a:blip r:embed="rId52"/>
        <a:stretch>
          <a:fillRect/>
        </a:stretch>
      </xdr:blipFill>
      <xdr:spPr>
        <a:xfrm>
          <a:off x="141480" y="69693120"/>
          <a:ext cx="2547360" cy="1145880"/>
        </a:xfrm>
        <a:prstGeom prst="rect">
          <a:avLst/>
        </a:prstGeom>
      </xdr:spPr>
    </xdr:pic>
    <xdr:clientData/>
  </xdr:twoCellAnchor>
  <xdr:twoCellAnchor editAs="absolute">
    <xdr:from>
      <xdr:col>0</xdr:col>
      <xdr:colOff>169920</xdr:colOff>
      <xdr:row>66</xdr:row>
      <xdr:rowOff>57600</xdr:rowOff>
    </xdr:from>
    <xdr:to>
      <xdr:col>1</xdr:col>
      <xdr:colOff>979200</xdr:colOff>
      <xdr:row>66</xdr:row>
      <xdr:rowOff>266760</xdr:rowOff>
    </xdr:to>
    <xdr:pic>
      <xdr:nvPicPr>
        <xdr:cNvPr descr="" id="157" name="Рисунок 2"/>
        <xdr:cNvPicPr/>
      </xdr:nvPicPr>
      <xdr:blipFill>
        <a:blip r:embed="rId53"/>
        <a:stretch>
          <a:fillRect/>
        </a:stretch>
      </xdr:blipFill>
      <xdr:spPr>
        <a:xfrm>
          <a:off x="169920" y="47058480"/>
          <a:ext cx="1273320" cy="209160"/>
        </a:xfrm>
        <a:prstGeom prst="rect">
          <a:avLst/>
        </a:prstGeom>
      </xdr:spPr>
    </xdr:pic>
    <xdr:clientData/>
  </xdr:twoCellAnchor>
  <xdr:twoCellAnchor editAs="absolute">
    <xdr:from>
      <xdr:col>0</xdr:col>
      <xdr:colOff>179280</xdr:colOff>
      <xdr:row>66</xdr:row>
      <xdr:rowOff>743400</xdr:rowOff>
    </xdr:from>
    <xdr:to>
      <xdr:col>1</xdr:col>
      <xdr:colOff>1150560</xdr:colOff>
      <xdr:row>66</xdr:row>
      <xdr:rowOff>1876680</xdr:rowOff>
    </xdr:to>
    <xdr:pic>
      <xdr:nvPicPr>
        <xdr:cNvPr descr="" id="158" name="Рисунок 85"/>
        <xdr:cNvPicPr/>
      </xdr:nvPicPr>
      <xdr:blipFill>
        <a:blip r:embed="rId54"/>
        <a:stretch>
          <a:fillRect/>
        </a:stretch>
      </xdr:blipFill>
      <xdr:spPr>
        <a:xfrm>
          <a:off x="179280" y="47744280"/>
          <a:ext cx="1435320" cy="1133280"/>
        </a:xfrm>
        <a:prstGeom prst="rect">
          <a:avLst/>
        </a:prstGeom>
      </xdr:spPr>
    </xdr:pic>
    <xdr:clientData/>
  </xdr:twoCellAnchor>
  <xdr:twoCellAnchor editAs="absolute">
    <xdr:from>
      <xdr:col>0</xdr:col>
      <xdr:colOff>27000</xdr:colOff>
      <xdr:row>71</xdr:row>
      <xdr:rowOff>552960</xdr:rowOff>
    </xdr:from>
    <xdr:to>
      <xdr:col>1</xdr:col>
      <xdr:colOff>169560</xdr:colOff>
      <xdr:row>72</xdr:row>
      <xdr:rowOff>569160</xdr:rowOff>
    </xdr:to>
    <xdr:pic>
      <xdr:nvPicPr>
        <xdr:cNvPr descr="" id="159" name="Рисунок 4"/>
        <xdr:cNvPicPr/>
      </xdr:nvPicPr>
      <xdr:blipFill>
        <a:blip r:embed="rId55"/>
        <a:stretch>
          <a:fillRect/>
        </a:stretch>
      </xdr:blipFill>
      <xdr:spPr>
        <a:xfrm>
          <a:off x="27000" y="52678080"/>
          <a:ext cx="606600" cy="585720"/>
        </a:xfrm>
        <a:prstGeom prst="rect">
          <a:avLst/>
        </a:prstGeom>
      </xdr:spPr>
    </xdr:pic>
    <xdr:clientData/>
  </xdr:twoCellAnchor>
  <xdr:twoCellAnchor editAs="absolute">
    <xdr:from>
      <xdr:col>3</xdr:col>
      <xdr:colOff>169920</xdr:colOff>
      <xdr:row>102</xdr:row>
      <xdr:rowOff>1715040</xdr:rowOff>
    </xdr:from>
    <xdr:to>
      <xdr:col>4</xdr:col>
      <xdr:colOff>331560</xdr:colOff>
      <xdr:row>102</xdr:row>
      <xdr:rowOff>2514960</xdr:rowOff>
    </xdr:to>
    <xdr:pic>
      <xdr:nvPicPr>
        <xdr:cNvPr descr="" id="160" name="Рисунок 32"/>
        <xdr:cNvPicPr/>
      </xdr:nvPicPr>
      <xdr:blipFill>
        <a:blip r:embed="rId56"/>
        <a:stretch>
          <a:fillRect/>
        </a:stretch>
      </xdr:blipFill>
      <xdr:spPr>
        <a:xfrm>
          <a:off x="3631320" y="82579680"/>
          <a:ext cx="838080" cy="799920"/>
        </a:xfrm>
        <a:prstGeom prst="rect">
          <a:avLst/>
        </a:prstGeom>
      </xdr:spPr>
    </xdr:pic>
    <xdr:clientData/>
  </xdr:twoCellAnchor>
  <xdr:twoCellAnchor editAs="absolute">
    <xdr:from>
      <xdr:col>1</xdr:col>
      <xdr:colOff>1217520</xdr:colOff>
      <xdr:row>32</xdr:row>
      <xdr:rowOff>360</xdr:rowOff>
    </xdr:from>
    <xdr:to>
      <xdr:col>2</xdr:col>
      <xdr:colOff>83520</xdr:colOff>
      <xdr:row>32</xdr:row>
      <xdr:rowOff>438120</xdr:rowOff>
    </xdr:to>
    <xdr:pic>
      <xdr:nvPicPr>
        <xdr:cNvPr descr="" id="161" name="Рисунок 148"/>
        <xdr:cNvPicPr/>
      </xdr:nvPicPr>
      <xdr:blipFill>
        <a:blip r:embed="rId57"/>
        <a:stretch>
          <a:fillRect/>
        </a:stretch>
      </xdr:blipFill>
      <xdr:spPr>
        <a:xfrm>
          <a:off x="1681560" y="20725200"/>
          <a:ext cx="520920" cy="437760"/>
        </a:xfrm>
        <a:prstGeom prst="rect">
          <a:avLst/>
        </a:prstGeom>
      </xdr:spPr>
    </xdr:pic>
    <xdr:clientData/>
  </xdr:twoCellAnchor>
  <xdr:twoCellAnchor editAs="absolute">
    <xdr:from>
      <xdr:col>0</xdr:col>
      <xdr:colOff>160200</xdr:colOff>
      <xdr:row>106</xdr:row>
      <xdr:rowOff>95760</xdr:rowOff>
    </xdr:from>
    <xdr:to>
      <xdr:col>1</xdr:col>
      <xdr:colOff>988560</xdr:colOff>
      <xdr:row>106</xdr:row>
      <xdr:rowOff>304920</xdr:rowOff>
    </xdr:to>
    <xdr:pic>
      <xdr:nvPicPr>
        <xdr:cNvPr descr="" id="162" name="Рисунок 2"/>
        <xdr:cNvPicPr/>
      </xdr:nvPicPr>
      <xdr:blipFill>
        <a:blip r:embed="rId58"/>
        <a:stretch>
          <a:fillRect/>
        </a:stretch>
      </xdr:blipFill>
      <xdr:spPr>
        <a:xfrm>
          <a:off x="160200" y="87014880"/>
          <a:ext cx="1292400" cy="209160"/>
        </a:xfrm>
        <a:prstGeom prst="rect">
          <a:avLst/>
        </a:prstGeom>
      </xdr:spPr>
    </xdr:pic>
    <xdr:clientData/>
  </xdr:twoCellAnchor>
  <xdr:twoCellAnchor editAs="absolute">
    <xdr:from>
      <xdr:col>1</xdr:col>
      <xdr:colOff>1560600</xdr:colOff>
      <xdr:row>106</xdr:row>
      <xdr:rowOff>334080</xdr:rowOff>
    </xdr:from>
    <xdr:to>
      <xdr:col>2</xdr:col>
      <xdr:colOff>426600</xdr:colOff>
      <xdr:row>106</xdr:row>
      <xdr:rowOff>771840</xdr:rowOff>
    </xdr:to>
    <xdr:pic>
      <xdr:nvPicPr>
        <xdr:cNvPr descr="" id="163" name="Рисунок 148"/>
        <xdr:cNvPicPr/>
      </xdr:nvPicPr>
      <xdr:blipFill>
        <a:blip r:embed="rId59"/>
        <a:stretch>
          <a:fillRect/>
        </a:stretch>
      </xdr:blipFill>
      <xdr:spPr>
        <a:xfrm>
          <a:off x="2024640" y="87253200"/>
          <a:ext cx="520920" cy="437760"/>
        </a:xfrm>
        <a:prstGeom prst="rect">
          <a:avLst/>
        </a:prstGeom>
      </xdr:spPr>
    </xdr:pic>
    <xdr:clientData/>
  </xdr:twoCellAnchor>
  <xdr:twoCellAnchor editAs="absolute">
    <xdr:from>
      <xdr:col>0</xdr:col>
      <xdr:colOff>303120</xdr:colOff>
      <xdr:row>106</xdr:row>
      <xdr:rowOff>857880</xdr:rowOff>
    </xdr:from>
    <xdr:to>
      <xdr:col>2</xdr:col>
      <xdr:colOff>226440</xdr:colOff>
      <xdr:row>106</xdr:row>
      <xdr:rowOff>1391040</xdr:rowOff>
    </xdr:to>
    <xdr:pic>
      <xdr:nvPicPr>
        <xdr:cNvPr descr="" id="164" name="Рисунок 92"/>
        <xdr:cNvPicPr/>
      </xdr:nvPicPr>
      <xdr:blipFill>
        <a:blip r:embed="rId60"/>
        <a:stretch>
          <a:fillRect/>
        </a:stretch>
      </xdr:blipFill>
      <xdr:spPr>
        <a:xfrm>
          <a:off x="303120" y="87777000"/>
          <a:ext cx="2042280" cy="533160"/>
        </a:xfrm>
        <a:prstGeom prst="rect">
          <a:avLst/>
        </a:prstGeom>
      </xdr:spPr>
    </xdr:pic>
    <xdr:clientData/>
  </xdr:twoCellAnchor>
  <xdr:twoCellAnchor editAs="absolute">
    <xdr:from>
      <xdr:col>1</xdr:col>
      <xdr:colOff>1351080</xdr:colOff>
      <xdr:row>61</xdr:row>
      <xdr:rowOff>153000</xdr:rowOff>
    </xdr:from>
    <xdr:to>
      <xdr:col>2</xdr:col>
      <xdr:colOff>217080</xdr:colOff>
      <xdr:row>62</xdr:row>
      <xdr:rowOff>19440</xdr:rowOff>
    </xdr:to>
    <xdr:pic>
      <xdr:nvPicPr>
        <xdr:cNvPr descr="" id="165" name="Рисунок 148"/>
        <xdr:cNvPicPr/>
      </xdr:nvPicPr>
      <xdr:blipFill>
        <a:blip r:embed="rId61"/>
        <a:stretch>
          <a:fillRect/>
        </a:stretch>
      </xdr:blipFill>
      <xdr:spPr>
        <a:xfrm>
          <a:off x="1815120" y="43102080"/>
          <a:ext cx="520920" cy="435600"/>
        </a:xfrm>
        <a:prstGeom prst="rect">
          <a:avLst/>
        </a:prstGeom>
      </xdr:spPr>
    </xdr:pic>
    <xdr:clientData/>
  </xdr:twoCellAnchor>
  <xdr:twoCellAnchor editAs="absolute">
    <xdr:from>
      <xdr:col>1</xdr:col>
      <xdr:colOff>1208160</xdr:colOff>
      <xdr:row>29</xdr:row>
      <xdr:rowOff>143280</xdr:rowOff>
    </xdr:from>
    <xdr:to>
      <xdr:col>2</xdr:col>
      <xdr:colOff>74160</xdr:colOff>
      <xdr:row>30</xdr:row>
      <xdr:rowOff>390600</xdr:rowOff>
    </xdr:to>
    <xdr:pic>
      <xdr:nvPicPr>
        <xdr:cNvPr descr="" id="166" name="Рисунок 148"/>
        <xdr:cNvPicPr/>
      </xdr:nvPicPr>
      <xdr:blipFill>
        <a:blip r:embed="rId62"/>
        <a:stretch>
          <a:fillRect/>
        </a:stretch>
      </xdr:blipFill>
      <xdr:spPr>
        <a:xfrm>
          <a:off x="1672200" y="19539360"/>
          <a:ext cx="520920" cy="437040"/>
        </a:xfrm>
        <a:prstGeom prst="rect">
          <a:avLst/>
        </a:prstGeom>
      </xdr:spPr>
    </xdr:pic>
    <xdr:clientData/>
  </xdr:twoCellAnchor>
  <xdr:twoCellAnchor editAs="absolute">
    <xdr:from>
      <xdr:col>0</xdr:col>
      <xdr:colOff>160200</xdr:colOff>
      <xdr:row>51</xdr:row>
      <xdr:rowOff>29160</xdr:rowOff>
    </xdr:from>
    <xdr:to>
      <xdr:col>1</xdr:col>
      <xdr:colOff>969480</xdr:colOff>
      <xdr:row>51</xdr:row>
      <xdr:rowOff>248040</xdr:rowOff>
    </xdr:to>
    <xdr:pic>
      <xdr:nvPicPr>
        <xdr:cNvPr descr="" id="167" name="Рисунок 2"/>
        <xdr:cNvPicPr/>
      </xdr:nvPicPr>
      <xdr:blipFill>
        <a:blip r:embed="rId63"/>
        <a:stretch>
          <a:fillRect/>
        </a:stretch>
      </xdr:blipFill>
      <xdr:spPr>
        <a:xfrm>
          <a:off x="160200" y="34333200"/>
          <a:ext cx="1273320" cy="218880"/>
        </a:xfrm>
        <a:prstGeom prst="rect">
          <a:avLst/>
        </a:prstGeom>
      </xdr:spPr>
    </xdr:pic>
    <xdr:clientData/>
  </xdr:twoCellAnchor>
  <xdr:twoCellAnchor editAs="absolute">
    <xdr:from>
      <xdr:col>1</xdr:col>
      <xdr:colOff>27000</xdr:colOff>
      <xdr:row>51</xdr:row>
      <xdr:rowOff>410040</xdr:rowOff>
    </xdr:from>
    <xdr:to>
      <xdr:col>1</xdr:col>
      <xdr:colOff>988560</xdr:colOff>
      <xdr:row>52</xdr:row>
      <xdr:rowOff>133560</xdr:rowOff>
    </xdr:to>
    <xdr:pic>
      <xdr:nvPicPr>
        <xdr:cNvPr descr="" id="168" name="Рисунок 78"/>
        <xdr:cNvPicPr/>
      </xdr:nvPicPr>
      <xdr:blipFill>
        <a:blip r:embed="rId64"/>
        <a:stretch>
          <a:fillRect/>
        </a:stretch>
      </xdr:blipFill>
      <xdr:spPr>
        <a:xfrm>
          <a:off x="491040" y="34714080"/>
          <a:ext cx="961560" cy="1374840"/>
        </a:xfrm>
        <a:prstGeom prst="rect">
          <a:avLst/>
        </a:prstGeom>
      </xdr:spPr>
    </xdr:pic>
    <xdr:clientData/>
  </xdr:twoCellAnchor>
  <xdr:twoCellAnchor editAs="absolute">
    <xdr:from>
      <xdr:col>1</xdr:col>
      <xdr:colOff>1008000</xdr:colOff>
      <xdr:row>51</xdr:row>
      <xdr:rowOff>457560</xdr:rowOff>
    </xdr:from>
    <xdr:to>
      <xdr:col>1</xdr:col>
      <xdr:colOff>1436400</xdr:colOff>
      <xdr:row>51</xdr:row>
      <xdr:rowOff>885960</xdr:rowOff>
    </xdr:to>
    <xdr:pic>
      <xdr:nvPicPr>
        <xdr:cNvPr descr="" id="169" name="Рисунок 148"/>
        <xdr:cNvPicPr/>
      </xdr:nvPicPr>
      <xdr:blipFill>
        <a:blip r:embed="rId65"/>
        <a:stretch>
          <a:fillRect/>
        </a:stretch>
      </xdr:blipFill>
      <xdr:spPr>
        <a:xfrm>
          <a:off x="1472040" y="34761600"/>
          <a:ext cx="428400" cy="428400"/>
        </a:xfrm>
        <a:prstGeom prst="rect">
          <a:avLst/>
        </a:prstGeom>
      </xdr:spPr>
    </xdr:pic>
    <xdr:clientData/>
  </xdr:twoCellAnchor>
</xdr:wsDr>
</file>

<file path=xl/drawings/drawing6.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65160</xdr:colOff>
      <xdr:row>1</xdr:row>
      <xdr:rowOff>105480</xdr:rowOff>
    </xdr:from>
    <xdr:to>
      <xdr:col>2</xdr:col>
      <xdr:colOff>207720</xdr:colOff>
      <xdr:row>1</xdr:row>
      <xdr:rowOff>466920</xdr:rowOff>
    </xdr:to>
    <xdr:pic>
      <xdr:nvPicPr>
        <xdr:cNvPr descr="" id="170" name="Рисунок 35"/>
        <xdr:cNvPicPr/>
      </xdr:nvPicPr>
      <xdr:blipFill>
        <a:blip r:embed="rId1"/>
        <a:stretch>
          <a:fillRect/>
        </a:stretch>
      </xdr:blipFill>
      <xdr:spPr>
        <a:xfrm>
          <a:off x="468720" y="361440"/>
          <a:ext cx="1727280" cy="361440"/>
        </a:xfrm>
        <a:prstGeom prst="rect">
          <a:avLst/>
        </a:prstGeom>
      </xdr:spPr>
    </xdr:pic>
    <xdr:clientData/>
  </xdr:twoCellAnchor>
  <xdr:twoCellAnchor editAs="absolute">
    <xdr:from>
      <xdr:col>11</xdr:col>
      <xdr:colOff>157680</xdr:colOff>
      <xdr:row>12</xdr:row>
      <xdr:rowOff>216000</xdr:rowOff>
    </xdr:from>
    <xdr:to>
      <xdr:col>11</xdr:col>
      <xdr:colOff>649440</xdr:colOff>
      <xdr:row>12</xdr:row>
      <xdr:rowOff>498240</xdr:rowOff>
    </xdr:to>
    <xdr:sp>
      <xdr:nvSpPr>
        <xdr:cNvPr id="171" name="CustomShape 1"/>
        <xdr:cNvSpPr/>
      </xdr:nvSpPr>
      <xdr:spPr>
        <a:xfrm>
          <a:off x="11602440" y="11099520"/>
          <a:ext cx="491760" cy="282240"/>
        </a:xfrm>
        <a:prstGeom prst="cube">
          <a:avLst>
            <a:gd fmla="val 5000" name="adj"/>
          </a:avLst>
        </a:prstGeom>
        <a:solidFill>
          <a:srgbClr val="fdeada"/>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2 шт </a:t>
          </a:r>
          <a:r>
            <a:rPr lang="ru-RU" sz="1100">
              <a:solidFill>
                <a:srgbClr val="fdeada"/>
              </a:solidFill>
              <a:latin typeface="Calibri"/>
            </a:rPr>
            <a:t>.</a:t>
          </a:r>
          <a:endParaRPr/>
        </a:p>
      </xdr:txBody>
    </xdr:sp>
    <xdr:clientData/>
  </xdr:twoCellAnchor>
  <xdr:twoCellAnchor editAs="absolute">
    <xdr:from>
      <xdr:col>2</xdr:col>
      <xdr:colOff>503280</xdr:colOff>
      <xdr:row>1</xdr:row>
      <xdr:rowOff>133920</xdr:rowOff>
    </xdr:from>
    <xdr:to>
      <xdr:col>5</xdr:col>
      <xdr:colOff>55080</xdr:colOff>
      <xdr:row>1</xdr:row>
      <xdr:rowOff>428760</xdr:rowOff>
    </xdr:to>
    <xdr:pic>
      <xdr:nvPicPr>
        <xdr:cNvPr descr="" id="172" name="Рисунок 1"/>
        <xdr:cNvPicPr/>
      </xdr:nvPicPr>
      <xdr:blipFill>
        <a:blip r:embed="rId2"/>
        <a:stretch>
          <a:fillRect/>
        </a:stretch>
      </xdr:blipFill>
      <xdr:spPr>
        <a:xfrm>
          <a:off x="2491560" y="389880"/>
          <a:ext cx="2145600" cy="294840"/>
        </a:xfrm>
        <a:prstGeom prst="rect">
          <a:avLst/>
        </a:prstGeom>
      </xdr:spPr>
    </xdr:pic>
    <xdr:clientData/>
  </xdr:twoCellAnchor>
  <xdr:twoCellAnchor editAs="absolute">
    <xdr:from>
      <xdr:col>0</xdr:col>
      <xdr:colOff>160200</xdr:colOff>
      <xdr:row>8</xdr:row>
      <xdr:rowOff>334800</xdr:rowOff>
    </xdr:from>
    <xdr:to>
      <xdr:col>1</xdr:col>
      <xdr:colOff>626400</xdr:colOff>
      <xdr:row>9</xdr:row>
      <xdr:rowOff>136080</xdr:rowOff>
    </xdr:to>
    <xdr:pic>
      <xdr:nvPicPr>
        <xdr:cNvPr descr="" id="173" name="Рисунок 25"/>
        <xdr:cNvPicPr/>
      </xdr:nvPicPr>
      <xdr:blipFill>
        <a:blip r:embed="rId3"/>
        <a:stretch>
          <a:fillRect/>
        </a:stretch>
      </xdr:blipFill>
      <xdr:spPr>
        <a:xfrm>
          <a:off x="160200" y="6881760"/>
          <a:ext cx="869760" cy="180720"/>
        </a:xfrm>
        <a:prstGeom prst="rect">
          <a:avLst/>
        </a:prstGeom>
      </xdr:spPr>
    </xdr:pic>
    <xdr:clientData/>
  </xdr:twoCellAnchor>
  <xdr:twoCellAnchor editAs="absolute">
    <xdr:from>
      <xdr:col>11</xdr:col>
      <xdr:colOff>157680</xdr:colOff>
      <xdr:row>19</xdr:row>
      <xdr:rowOff>259200</xdr:rowOff>
    </xdr:from>
    <xdr:to>
      <xdr:col>11</xdr:col>
      <xdr:colOff>649440</xdr:colOff>
      <xdr:row>19</xdr:row>
      <xdr:rowOff>541440</xdr:rowOff>
    </xdr:to>
    <xdr:sp>
      <xdr:nvSpPr>
        <xdr:cNvPr id="174" name="CustomShape 1"/>
        <xdr:cNvSpPr/>
      </xdr:nvSpPr>
      <xdr:spPr>
        <a:xfrm>
          <a:off x="11602440" y="16912440"/>
          <a:ext cx="491760" cy="282240"/>
        </a:xfrm>
        <a:prstGeom prst="cube">
          <a:avLst>
            <a:gd fmla="val 5000" name="adj"/>
          </a:avLst>
        </a:prstGeom>
        <a:solidFill>
          <a:srgbClr val="fdeada"/>
        </a:solidFill>
        <a:ln w="9360">
          <a:solidFill>
            <a:srgbClr val="000000"/>
          </a:solidFill>
          <a:miter/>
        </a:ln>
      </xdr:spPr>
      <xdr:txBody>
        <a:bodyPr anchor="ctr" bIns="23040" lIns="18360" rIns="18360" tIns="23040" wrap="none"/>
        <a:p>
          <a:pPr algn="ctr"/>
          <a:r>
            <a:rPr lang="ru-RU" sz="1100">
              <a:solidFill>
                <a:srgbClr val="000000"/>
              </a:solidFill>
              <a:latin typeface="Calibri"/>
            </a:rPr>
            <a:t>  </a:t>
          </a:r>
          <a:r>
            <a:rPr lang="ru-RU" sz="1100">
              <a:solidFill>
                <a:srgbClr val="000000"/>
              </a:solidFill>
              <a:latin typeface="Calibri"/>
            </a:rPr>
            <a:t>2 шт </a:t>
          </a:r>
          <a:r>
            <a:rPr lang="ru-RU" sz="1100">
              <a:solidFill>
                <a:srgbClr val="fdeada"/>
              </a:solidFill>
              <a:latin typeface="Calibri"/>
            </a:rPr>
            <a:t>.</a:t>
          </a:r>
          <a:endParaRPr/>
        </a:p>
      </xdr:txBody>
    </xdr:sp>
    <xdr:clientData/>
  </xdr:twoCellAnchor>
  <xdr:twoCellAnchor editAs="absolute">
    <xdr:from>
      <xdr:col>0</xdr:col>
      <xdr:colOff>160200</xdr:colOff>
      <xdr:row>15</xdr:row>
      <xdr:rowOff>334800</xdr:rowOff>
    </xdr:from>
    <xdr:to>
      <xdr:col>1</xdr:col>
      <xdr:colOff>626400</xdr:colOff>
      <xdr:row>16</xdr:row>
      <xdr:rowOff>136080</xdr:rowOff>
    </xdr:to>
    <xdr:pic>
      <xdr:nvPicPr>
        <xdr:cNvPr descr="" id="175" name="Рисунок 25"/>
        <xdr:cNvPicPr/>
      </xdr:nvPicPr>
      <xdr:blipFill>
        <a:blip r:embed="rId4"/>
        <a:stretch>
          <a:fillRect/>
        </a:stretch>
      </xdr:blipFill>
      <xdr:spPr>
        <a:xfrm>
          <a:off x="160200" y="12717720"/>
          <a:ext cx="869760" cy="180720"/>
        </a:xfrm>
        <a:prstGeom prst="rect">
          <a:avLst/>
        </a:prstGeom>
      </xdr:spPr>
    </xdr:pic>
    <xdr:clientData/>
  </xdr:twoCellAnchor>
  <xdr:twoCellAnchor editAs="absolute">
    <xdr:from>
      <xdr:col>3</xdr:col>
      <xdr:colOff>370080</xdr:colOff>
      <xdr:row>9</xdr:row>
      <xdr:rowOff>164880</xdr:rowOff>
    </xdr:from>
    <xdr:to>
      <xdr:col>4</xdr:col>
      <xdr:colOff>284040</xdr:colOff>
      <xdr:row>9</xdr:row>
      <xdr:rowOff>497880</xdr:rowOff>
    </xdr:to>
    <xdr:pic>
      <xdr:nvPicPr>
        <xdr:cNvPr descr="" id="176" name="Рисунок 35"/>
        <xdr:cNvPicPr/>
      </xdr:nvPicPr>
      <xdr:blipFill>
        <a:blip r:embed="rId5"/>
        <a:stretch>
          <a:fillRect/>
        </a:stretch>
      </xdr:blipFill>
      <xdr:spPr>
        <a:xfrm>
          <a:off x="3791160" y="7091280"/>
          <a:ext cx="590400" cy="333000"/>
        </a:xfrm>
        <a:prstGeom prst="rect">
          <a:avLst/>
        </a:prstGeom>
      </xdr:spPr>
    </xdr:pic>
    <xdr:clientData/>
  </xdr:twoCellAnchor>
  <xdr:twoCellAnchor editAs="absolute">
    <xdr:from>
      <xdr:col>3</xdr:col>
      <xdr:colOff>341280</xdr:colOff>
      <xdr:row>16</xdr:row>
      <xdr:rowOff>126720</xdr:rowOff>
    </xdr:from>
    <xdr:to>
      <xdr:col>4</xdr:col>
      <xdr:colOff>255240</xdr:colOff>
      <xdr:row>16</xdr:row>
      <xdr:rowOff>459720</xdr:rowOff>
    </xdr:to>
    <xdr:pic>
      <xdr:nvPicPr>
        <xdr:cNvPr descr="" id="177" name="Рисунок 37"/>
        <xdr:cNvPicPr/>
      </xdr:nvPicPr>
      <xdr:blipFill>
        <a:blip r:embed="rId6"/>
        <a:stretch>
          <a:fillRect/>
        </a:stretch>
      </xdr:blipFill>
      <xdr:spPr>
        <a:xfrm>
          <a:off x="3762360" y="12889080"/>
          <a:ext cx="590400" cy="333000"/>
        </a:xfrm>
        <a:prstGeom prst="rect">
          <a:avLst/>
        </a:prstGeom>
      </xdr:spPr>
    </xdr:pic>
    <xdr:clientData/>
  </xdr:twoCellAnchor>
  <xdr:twoCellAnchor editAs="absolute">
    <xdr:from>
      <xdr:col>0</xdr:col>
      <xdr:colOff>351000</xdr:colOff>
      <xdr:row>9</xdr:row>
      <xdr:rowOff>927000</xdr:rowOff>
    </xdr:from>
    <xdr:to>
      <xdr:col>3</xdr:col>
      <xdr:colOff>236520</xdr:colOff>
      <xdr:row>9</xdr:row>
      <xdr:rowOff>1964880</xdr:rowOff>
    </xdr:to>
    <xdr:pic>
      <xdr:nvPicPr>
        <xdr:cNvPr descr="" id="178" name="Рисунок 7"/>
        <xdr:cNvPicPr/>
      </xdr:nvPicPr>
      <xdr:blipFill>
        <a:blip r:embed="rId7"/>
        <a:stretch>
          <a:fillRect/>
        </a:stretch>
      </xdr:blipFill>
      <xdr:spPr>
        <a:xfrm>
          <a:off x="351000" y="7853400"/>
          <a:ext cx="3306600" cy="1037880"/>
        </a:xfrm>
        <a:prstGeom prst="rect">
          <a:avLst/>
        </a:prstGeom>
      </xdr:spPr>
    </xdr:pic>
    <xdr:clientData/>
  </xdr:twoCellAnchor>
  <xdr:twoCellAnchor editAs="absolute">
    <xdr:from>
      <xdr:col>0</xdr:col>
      <xdr:colOff>341280</xdr:colOff>
      <xdr:row>16</xdr:row>
      <xdr:rowOff>755640</xdr:rowOff>
    </xdr:from>
    <xdr:to>
      <xdr:col>3</xdr:col>
      <xdr:colOff>226800</xdr:colOff>
      <xdr:row>16</xdr:row>
      <xdr:rowOff>1793520</xdr:rowOff>
    </xdr:to>
    <xdr:pic>
      <xdr:nvPicPr>
        <xdr:cNvPr descr="" id="179" name="Рисунок 39"/>
        <xdr:cNvPicPr/>
      </xdr:nvPicPr>
      <xdr:blipFill>
        <a:blip r:embed="rId8"/>
        <a:stretch>
          <a:fillRect/>
        </a:stretch>
      </xdr:blipFill>
      <xdr:spPr>
        <a:xfrm>
          <a:off x="341280" y="13518000"/>
          <a:ext cx="3306600" cy="1037880"/>
        </a:xfrm>
        <a:prstGeom prst="rect">
          <a:avLst/>
        </a:prstGeom>
      </xdr:spPr>
    </xdr:pic>
    <xdr:clientData/>
  </xdr:twoCellAnchor>
  <xdr:twoCellAnchor editAs="absolute">
    <xdr:from>
      <xdr:col>0</xdr:col>
      <xdr:colOff>217440</xdr:colOff>
      <xdr:row>5</xdr:row>
      <xdr:rowOff>831600</xdr:rowOff>
    </xdr:from>
    <xdr:to>
      <xdr:col>1</xdr:col>
      <xdr:colOff>1264680</xdr:colOff>
      <xdr:row>5</xdr:row>
      <xdr:rowOff>1335960</xdr:rowOff>
    </xdr:to>
    <xdr:pic>
      <xdr:nvPicPr>
        <xdr:cNvPr descr="" id="180" name="Рисунок 2"/>
        <xdr:cNvPicPr/>
      </xdr:nvPicPr>
      <xdr:blipFill>
        <a:blip r:embed="rId9"/>
        <a:stretch>
          <a:fillRect/>
        </a:stretch>
      </xdr:blipFill>
      <xdr:spPr>
        <a:xfrm>
          <a:off x="217440" y="4987080"/>
          <a:ext cx="1450800" cy="504360"/>
        </a:xfrm>
        <a:prstGeom prst="rect">
          <a:avLst/>
        </a:prstGeom>
      </xdr:spPr>
    </xdr:pic>
    <xdr:clientData/>
  </xdr:twoCellAnchor>
  <xdr:twoCellAnchor editAs="absolute">
    <xdr:from>
      <xdr:col>0</xdr:col>
      <xdr:colOff>160200</xdr:colOff>
      <xdr:row>4</xdr:row>
      <xdr:rowOff>206640</xdr:rowOff>
    </xdr:from>
    <xdr:to>
      <xdr:col>1</xdr:col>
      <xdr:colOff>626400</xdr:colOff>
      <xdr:row>5</xdr:row>
      <xdr:rowOff>155160</xdr:rowOff>
    </xdr:to>
    <xdr:pic>
      <xdr:nvPicPr>
        <xdr:cNvPr descr="" id="181" name="Рисунок 141"/>
        <xdr:cNvPicPr/>
      </xdr:nvPicPr>
      <xdr:blipFill>
        <a:blip r:embed="rId10"/>
        <a:stretch>
          <a:fillRect/>
        </a:stretch>
      </xdr:blipFill>
      <xdr:spPr>
        <a:xfrm>
          <a:off x="160200" y="4129920"/>
          <a:ext cx="869760" cy="180720"/>
        </a:xfrm>
        <a:prstGeom prst="rect">
          <a:avLst/>
        </a:prstGeom>
      </xdr:spPr>
    </xdr:pic>
    <xdr:clientData/>
  </xdr:twoCellAnchor>
  <xdr:twoCellAnchor editAs="absolute">
    <xdr:from>
      <xdr:col>1</xdr:col>
      <xdr:colOff>722160</xdr:colOff>
      <xdr:row>4</xdr:row>
      <xdr:rowOff>168480</xdr:rowOff>
    </xdr:from>
    <xdr:to>
      <xdr:col>2</xdr:col>
      <xdr:colOff>26640</xdr:colOff>
      <xdr:row>5</xdr:row>
      <xdr:rowOff>736200</xdr:rowOff>
    </xdr:to>
    <xdr:pic>
      <xdr:nvPicPr>
        <xdr:cNvPr descr="" id="182" name="Рисунок 27"/>
        <xdr:cNvPicPr/>
      </xdr:nvPicPr>
      <xdr:blipFill>
        <a:blip r:embed="rId11"/>
        <a:stretch>
          <a:fillRect/>
        </a:stretch>
      </xdr:blipFill>
      <xdr:spPr>
        <a:xfrm>
          <a:off x="1125720" y="4091760"/>
          <a:ext cx="889200" cy="799920"/>
        </a:xfrm>
        <a:prstGeom prst="rect">
          <a:avLst/>
        </a:prstGeom>
      </xdr:spPr>
    </xdr:pic>
    <xdr:clientData/>
  </xdr:twoCellAnchor>
  <xdr:twoCellAnchor editAs="absolute">
    <xdr:from>
      <xdr:col>2</xdr:col>
      <xdr:colOff>760320</xdr:colOff>
      <xdr:row>8</xdr:row>
      <xdr:rowOff>363600</xdr:rowOff>
    </xdr:from>
    <xdr:to>
      <xdr:col>3</xdr:col>
      <xdr:colOff>207360</xdr:colOff>
      <xdr:row>9</xdr:row>
      <xdr:rowOff>784080</xdr:rowOff>
    </xdr:to>
    <xdr:pic>
      <xdr:nvPicPr>
        <xdr:cNvPr descr="" id="183" name="Рисунок 32"/>
        <xdr:cNvPicPr/>
      </xdr:nvPicPr>
      <xdr:blipFill>
        <a:blip r:embed="rId12"/>
        <a:stretch>
          <a:fillRect/>
        </a:stretch>
      </xdr:blipFill>
      <xdr:spPr>
        <a:xfrm>
          <a:off x="2748600" y="6910560"/>
          <a:ext cx="879840" cy="799920"/>
        </a:xfrm>
        <a:prstGeom prst="rect">
          <a:avLst/>
        </a:prstGeom>
      </xdr:spPr>
    </xdr:pic>
    <xdr:clientData/>
  </xdr:twoCellAnchor>
  <xdr:twoCellAnchor editAs="absolute">
    <xdr:from>
      <xdr:col>2</xdr:col>
      <xdr:colOff>855720</xdr:colOff>
      <xdr:row>16</xdr:row>
      <xdr:rowOff>12600</xdr:rowOff>
    </xdr:from>
    <xdr:to>
      <xdr:col>3</xdr:col>
      <xdr:colOff>302760</xdr:colOff>
      <xdr:row>16</xdr:row>
      <xdr:rowOff>812520</xdr:rowOff>
    </xdr:to>
    <xdr:pic>
      <xdr:nvPicPr>
        <xdr:cNvPr descr="" id="184" name="Рисунок 34"/>
        <xdr:cNvPicPr/>
      </xdr:nvPicPr>
      <xdr:blipFill>
        <a:blip r:embed="rId13"/>
        <a:stretch>
          <a:fillRect/>
        </a:stretch>
      </xdr:blipFill>
      <xdr:spPr>
        <a:xfrm>
          <a:off x="2844000" y="12774960"/>
          <a:ext cx="879840" cy="799920"/>
        </a:xfrm>
        <a:prstGeom prst="rect">
          <a:avLst/>
        </a:prstGeom>
      </xdr:spPr>
    </xdr:pic>
    <xdr:clientData/>
  </xdr:twoCellAnchor>
</xdr:wsDr>
</file>

<file path=xl/drawings/drawing7.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65160</xdr:colOff>
      <xdr:row>1</xdr:row>
      <xdr:rowOff>105480</xdr:rowOff>
    </xdr:from>
    <xdr:to>
      <xdr:col>2</xdr:col>
      <xdr:colOff>188640</xdr:colOff>
      <xdr:row>1</xdr:row>
      <xdr:rowOff>466920</xdr:rowOff>
    </xdr:to>
    <xdr:pic>
      <xdr:nvPicPr>
        <xdr:cNvPr descr="" id="185" name="Рисунок 35"/>
        <xdr:cNvPicPr/>
      </xdr:nvPicPr>
      <xdr:blipFill>
        <a:blip r:embed="rId1"/>
        <a:stretch>
          <a:fillRect/>
        </a:stretch>
      </xdr:blipFill>
      <xdr:spPr>
        <a:xfrm>
          <a:off x="498960" y="361440"/>
          <a:ext cx="1778400" cy="361440"/>
        </a:xfrm>
        <a:prstGeom prst="rect">
          <a:avLst/>
        </a:prstGeom>
      </xdr:spPr>
    </xdr:pic>
    <xdr:clientData/>
  </xdr:twoCellAnchor>
  <xdr:twoCellAnchor editAs="absolute">
    <xdr:from>
      <xdr:col>2</xdr:col>
      <xdr:colOff>503280</xdr:colOff>
      <xdr:row>1</xdr:row>
      <xdr:rowOff>133920</xdr:rowOff>
    </xdr:from>
    <xdr:to>
      <xdr:col>5</xdr:col>
      <xdr:colOff>122040</xdr:colOff>
      <xdr:row>1</xdr:row>
      <xdr:rowOff>428760</xdr:rowOff>
    </xdr:to>
    <xdr:pic>
      <xdr:nvPicPr>
        <xdr:cNvPr descr="" id="186" name="Рисунок 1"/>
        <xdr:cNvPicPr/>
      </xdr:nvPicPr>
      <xdr:blipFill>
        <a:blip r:embed="rId2"/>
        <a:stretch>
          <a:fillRect/>
        </a:stretch>
      </xdr:blipFill>
      <xdr:spPr>
        <a:xfrm>
          <a:off x="2592000" y="389880"/>
          <a:ext cx="2141640" cy="294840"/>
        </a:xfrm>
        <a:prstGeom prst="rect">
          <a:avLst/>
        </a:prstGeom>
      </xdr:spPr>
    </xdr:pic>
    <xdr:clientData/>
  </xdr:twoCellAnchor>
  <xdr:twoCellAnchor editAs="absolute">
    <xdr:from>
      <xdr:col>0</xdr:col>
      <xdr:colOff>160200</xdr:colOff>
      <xdr:row>3</xdr:row>
      <xdr:rowOff>57600</xdr:rowOff>
    </xdr:from>
    <xdr:to>
      <xdr:col>1</xdr:col>
      <xdr:colOff>597960</xdr:colOff>
      <xdr:row>3</xdr:row>
      <xdr:rowOff>238320</xdr:rowOff>
    </xdr:to>
    <xdr:pic>
      <xdr:nvPicPr>
        <xdr:cNvPr descr="" id="187" name="Рисунок 139"/>
        <xdr:cNvPicPr/>
      </xdr:nvPicPr>
      <xdr:blipFill>
        <a:blip r:embed="rId3"/>
        <a:stretch>
          <a:fillRect/>
        </a:stretch>
      </xdr:blipFill>
      <xdr:spPr>
        <a:xfrm>
          <a:off x="160200" y="1376280"/>
          <a:ext cx="871560" cy="180720"/>
        </a:xfrm>
        <a:prstGeom prst="rect">
          <a:avLst/>
        </a:prstGeom>
      </xdr:spPr>
    </xdr:pic>
    <xdr:clientData/>
  </xdr:twoCellAnchor>
  <xdr:twoCellAnchor editAs="absolute">
    <xdr:from>
      <xdr:col>0</xdr:col>
      <xdr:colOff>160200</xdr:colOff>
      <xdr:row>5</xdr:row>
      <xdr:rowOff>57600</xdr:rowOff>
    </xdr:from>
    <xdr:to>
      <xdr:col>1</xdr:col>
      <xdr:colOff>597960</xdr:colOff>
      <xdr:row>5</xdr:row>
      <xdr:rowOff>238320</xdr:rowOff>
    </xdr:to>
    <xdr:pic>
      <xdr:nvPicPr>
        <xdr:cNvPr descr="" id="188" name="Рисунок 139"/>
        <xdr:cNvPicPr/>
      </xdr:nvPicPr>
      <xdr:blipFill>
        <a:blip r:embed="rId4"/>
        <a:stretch>
          <a:fillRect/>
        </a:stretch>
      </xdr:blipFill>
      <xdr:spPr>
        <a:xfrm>
          <a:off x="160200" y="3369240"/>
          <a:ext cx="871560" cy="180720"/>
        </a:xfrm>
        <a:prstGeom prst="rect">
          <a:avLst/>
        </a:prstGeom>
      </xdr:spPr>
    </xdr:pic>
    <xdr:clientData/>
  </xdr:twoCellAnchor>
  <xdr:twoCellAnchor editAs="absolute">
    <xdr:from>
      <xdr:col>0</xdr:col>
      <xdr:colOff>341280</xdr:colOff>
      <xdr:row>3</xdr:row>
      <xdr:rowOff>524520</xdr:rowOff>
    </xdr:from>
    <xdr:to>
      <xdr:col>1</xdr:col>
      <xdr:colOff>1017360</xdr:colOff>
      <xdr:row>4</xdr:row>
      <xdr:rowOff>19440</xdr:rowOff>
    </xdr:to>
    <xdr:pic>
      <xdr:nvPicPr>
        <xdr:cNvPr descr="" id="189" name="Рисунок 11"/>
        <xdr:cNvPicPr/>
      </xdr:nvPicPr>
      <xdr:blipFill>
        <a:blip r:embed="rId5"/>
        <a:stretch>
          <a:fillRect/>
        </a:stretch>
      </xdr:blipFill>
      <xdr:spPr>
        <a:xfrm>
          <a:off x="341280" y="1843200"/>
          <a:ext cx="1109880" cy="965880"/>
        </a:xfrm>
        <a:prstGeom prst="rect">
          <a:avLst/>
        </a:prstGeom>
      </xdr:spPr>
    </xdr:pic>
    <xdr:clientData/>
  </xdr:twoCellAnchor>
  <xdr:twoCellAnchor editAs="absolute">
    <xdr:from>
      <xdr:col>0</xdr:col>
      <xdr:colOff>208080</xdr:colOff>
      <xdr:row>5</xdr:row>
      <xdr:rowOff>305280</xdr:rowOff>
    </xdr:from>
    <xdr:to>
      <xdr:col>1</xdr:col>
      <xdr:colOff>1236600</xdr:colOff>
      <xdr:row>6</xdr:row>
      <xdr:rowOff>104760</xdr:rowOff>
    </xdr:to>
    <xdr:pic>
      <xdr:nvPicPr>
        <xdr:cNvPr descr="" id="190" name="Рисунок 12"/>
        <xdr:cNvPicPr/>
      </xdr:nvPicPr>
      <xdr:blipFill>
        <a:blip r:embed="rId6"/>
        <a:stretch>
          <a:fillRect/>
        </a:stretch>
      </xdr:blipFill>
      <xdr:spPr>
        <a:xfrm>
          <a:off x="208080" y="3616920"/>
          <a:ext cx="1462320" cy="1431720"/>
        </a:xfrm>
        <a:prstGeom prst="rect">
          <a:avLst/>
        </a:prstGeom>
      </xdr:spPr>
    </xdr:pic>
    <xdr:clientData/>
  </xdr:twoCellAnchor>
</xdr:wsDr>
</file>

<file path=xl/drawings/drawing8.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65160</xdr:colOff>
      <xdr:row>1</xdr:row>
      <xdr:rowOff>105480</xdr:rowOff>
    </xdr:from>
    <xdr:to>
      <xdr:col>2</xdr:col>
      <xdr:colOff>188640</xdr:colOff>
      <xdr:row>1</xdr:row>
      <xdr:rowOff>466920</xdr:rowOff>
    </xdr:to>
    <xdr:pic>
      <xdr:nvPicPr>
        <xdr:cNvPr descr="" id="191" name="Рисунок 35"/>
        <xdr:cNvPicPr/>
      </xdr:nvPicPr>
      <xdr:blipFill>
        <a:blip r:embed="rId1"/>
        <a:stretch>
          <a:fillRect/>
        </a:stretch>
      </xdr:blipFill>
      <xdr:spPr>
        <a:xfrm>
          <a:off x="498960" y="361440"/>
          <a:ext cx="1778400" cy="361440"/>
        </a:xfrm>
        <a:prstGeom prst="rect">
          <a:avLst/>
        </a:prstGeom>
      </xdr:spPr>
    </xdr:pic>
    <xdr:clientData/>
  </xdr:twoCellAnchor>
  <xdr:twoCellAnchor editAs="absolute">
    <xdr:from>
      <xdr:col>2</xdr:col>
      <xdr:colOff>503280</xdr:colOff>
      <xdr:row>1</xdr:row>
      <xdr:rowOff>133920</xdr:rowOff>
    </xdr:from>
    <xdr:to>
      <xdr:col>5</xdr:col>
      <xdr:colOff>122040</xdr:colOff>
      <xdr:row>1</xdr:row>
      <xdr:rowOff>428760</xdr:rowOff>
    </xdr:to>
    <xdr:pic>
      <xdr:nvPicPr>
        <xdr:cNvPr descr="" id="192" name="Рисунок 1"/>
        <xdr:cNvPicPr/>
      </xdr:nvPicPr>
      <xdr:blipFill>
        <a:blip r:embed="rId2"/>
        <a:stretch>
          <a:fillRect/>
        </a:stretch>
      </xdr:blipFill>
      <xdr:spPr>
        <a:xfrm>
          <a:off x="2592000" y="389880"/>
          <a:ext cx="2141640" cy="294840"/>
        </a:xfrm>
        <a:prstGeom prst="rect">
          <a:avLst/>
        </a:prstGeom>
      </xdr:spPr>
    </xdr:pic>
    <xdr:clientData/>
  </xdr:twoCellAnchor>
  <xdr:twoCellAnchor editAs="absolute">
    <xdr:from>
      <xdr:col>0</xdr:col>
      <xdr:colOff>160200</xdr:colOff>
      <xdr:row>22</xdr:row>
      <xdr:rowOff>57600</xdr:rowOff>
    </xdr:from>
    <xdr:to>
      <xdr:col>1</xdr:col>
      <xdr:colOff>607680</xdr:colOff>
      <xdr:row>22</xdr:row>
      <xdr:rowOff>238320</xdr:rowOff>
    </xdr:to>
    <xdr:pic>
      <xdr:nvPicPr>
        <xdr:cNvPr descr="" id="193" name="Рисунок 139"/>
        <xdr:cNvPicPr/>
      </xdr:nvPicPr>
      <xdr:blipFill>
        <a:blip r:embed="rId3"/>
        <a:stretch>
          <a:fillRect/>
        </a:stretch>
      </xdr:blipFill>
      <xdr:spPr>
        <a:xfrm>
          <a:off x="160200" y="15145560"/>
          <a:ext cx="881280" cy="180720"/>
        </a:xfrm>
        <a:prstGeom prst="rect">
          <a:avLst/>
        </a:prstGeom>
      </xdr:spPr>
    </xdr:pic>
    <xdr:clientData/>
  </xdr:twoCellAnchor>
  <xdr:twoCellAnchor editAs="absolute">
    <xdr:from>
      <xdr:col>0</xdr:col>
      <xdr:colOff>160200</xdr:colOff>
      <xdr:row>12</xdr:row>
      <xdr:rowOff>57600</xdr:rowOff>
    </xdr:from>
    <xdr:to>
      <xdr:col>1</xdr:col>
      <xdr:colOff>597960</xdr:colOff>
      <xdr:row>12</xdr:row>
      <xdr:rowOff>238320</xdr:rowOff>
    </xdr:to>
    <xdr:pic>
      <xdr:nvPicPr>
        <xdr:cNvPr descr="" id="194" name="Рисунок 139"/>
        <xdr:cNvPicPr/>
      </xdr:nvPicPr>
      <xdr:blipFill>
        <a:blip r:embed="rId4"/>
        <a:stretch>
          <a:fillRect/>
        </a:stretch>
      </xdr:blipFill>
      <xdr:spPr>
        <a:xfrm>
          <a:off x="160200" y="7544520"/>
          <a:ext cx="871560" cy="180720"/>
        </a:xfrm>
        <a:prstGeom prst="rect">
          <a:avLst/>
        </a:prstGeom>
      </xdr:spPr>
    </xdr:pic>
    <xdr:clientData/>
  </xdr:twoCellAnchor>
  <xdr:twoCellAnchor editAs="absolute">
    <xdr:from>
      <xdr:col>1</xdr:col>
      <xdr:colOff>65160</xdr:colOff>
      <xdr:row>15</xdr:row>
      <xdr:rowOff>419760</xdr:rowOff>
    </xdr:from>
    <xdr:to>
      <xdr:col>1</xdr:col>
      <xdr:colOff>836280</xdr:colOff>
      <xdr:row>15</xdr:row>
      <xdr:rowOff>1983600</xdr:rowOff>
    </xdr:to>
    <xdr:pic>
      <xdr:nvPicPr>
        <xdr:cNvPr descr="" id="195" name="Рисунок 11"/>
        <xdr:cNvPicPr/>
      </xdr:nvPicPr>
      <xdr:blipFill>
        <a:blip r:embed="rId5"/>
        <a:stretch>
          <a:fillRect/>
        </a:stretch>
      </xdr:blipFill>
      <xdr:spPr>
        <a:xfrm>
          <a:off x="498960" y="10184040"/>
          <a:ext cx="771120" cy="1563840"/>
        </a:xfrm>
        <a:prstGeom prst="rect">
          <a:avLst/>
        </a:prstGeom>
      </xdr:spPr>
    </xdr:pic>
    <xdr:clientData/>
  </xdr:twoCellAnchor>
  <xdr:twoCellAnchor editAs="absolute">
    <xdr:from>
      <xdr:col>0</xdr:col>
      <xdr:colOff>160200</xdr:colOff>
      <xdr:row>15</xdr:row>
      <xdr:rowOff>57600</xdr:rowOff>
    </xdr:from>
    <xdr:to>
      <xdr:col>1</xdr:col>
      <xdr:colOff>597960</xdr:colOff>
      <xdr:row>15</xdr:row>
      <xdr:rowOff>238320</xdr:rowOff>
    </xdr:to>
    <xdr:pic>
      <xdr:nvPicPr>
        <xdr:cNvPr descr="" id="196" name="Рисунок 139"/>
        <xdr:cNvPicPr/>
      </xdr:nvPicPr>
      <xdr:blipFill>
        <a:blip r:embed="rId6"/>
        <a:stretch>
          <a:fillRect/>
        </a:stretch>
      </xdr:blipFill>
      <xdr:spPr>
        <a:xfrm>
          <a:off x="160200" y="9821880"/>
          <a:ext cx="871560" cy="180720"/>
        </a:xfrm>
        <a:prstGeom prst="rect">
          <a:avLst/>
        </a:prstGeom>
      </xdr:spPr>
    </xdr:pic>
    <xdr:clientData/>
  </xdr:twoCellAnchor>
  <xdr:twoCellAnchor editAs="absolute">
    <xdr:from>
      <xdr:col>1</xdr:col>
      <xdr:colOff>255600</xdr:colOff>
      <xdr:row>3</xdr:row>
      <xdr:rowOff>533880</xdr:rowOff>
    </xdr:from>
    <xdr:to>
      <xdr:col>1</xdr:col>
      <xdr:colOff>902880</xdr:colOff>
      <xdr:row>3</xdr:row>
      <xdr:rowOff>1609920</xdr:rowOff>
    </xdr:to>
    <xdr:pic>
      <xdr:nvPicPr>
        <xdr:cNvPr descr="" id="197" name="Рисунок 17"/>
        <xdr:cNvPicPr/>
      </xdr:nvPicPr>
      <xdr:blipFill>
        <a:blip r:embed="rId7"/>
        <a:stretch>
          <a:fillRect/>
        </a:stretch>
      </xdr:blipFill>
      <xdr:spPr>
        <a:xfrm>
          <a:off x="689400" y="1852560"/>
          <a:ext cx="647280" cy="1076040"/>
        </a:xfrm>
        <a:prstGeom prst="rect">
          <a:avLst/>
        </a:prstGeom>
      </xdr:spPr>
    </xdr:pic>
    <xdr:clientData/>
  </xdr:twoCellAnchor>
  <xdr:twoCellAnchor editAs="absolute">
    <xdr:from>
      <xdr:col>0</xdr:col>
      <xdr:colOff>198360</xdr:colOff>
      <xdr:row>7</xdr:row>
      <xdr:rowOff>524520</xdr:rowOff>
    </xdr:from>
    <xdr:to>
      <xdr:col>1</xdr:col>
      <xdr:colOff>1388520</xdr:colOff>
      <xdr:row>8</xdr:row>
      <xdr:rowOff>190800</xdr:rowOff>
    </xdr:to>
    <xdr:pic>
      <xdr:nvPicPr>
        <xdr:cNvPr descr="" id="198" name="Рисунок 18"/>
        <xdr:cNvPicPr/>
      </xdr:nvPicPr>
      <xdr:blipFill>
        <a:blip r:embed="rId8"/>
        <a:stretch>
          <a:fillRect/>
        </a:stretch>
      </xdr:blipFill>
      <xdr:spPr>
        <a:xfrm>
          <a:off x="198360" y="4794480"/>
          <a:ext cx="1623960" cy="1108800"/>
        </a:xfrm>
        <a:prstGeom prst="rect">
          <a:avLst/>
        </a:prstGeom>
      </xdr:spPr>
    </xdr:pic>
    <xdr:clientData/>
  </xdr:twoCellAnchor>
  <xdr:twoCellAnchor editAs="absolute">
    <xdr:from>
      <xdr:col>0</xdr:col>
      <xdr:colOff>103320</xdr:colOff>
      <xdr:row>3</xdr:row>
      <xdr:rowOff>76680</xdr:rowOff>
    </xdr:from>
    <xdr:to>
      <xdr:col>1</xdr:col>
      <xdr:colOff>960120</xdr:colOff>
      <xdr:row>3</xdr:row>
      <xdr:rowOff>285840</xdr:rowOff>
    </xdr:to>
    <xdr:pic>
      <xdr:nvPicPr>
        <xdr:cNvPr descr="" id="199" name="Рисунок 2"/>
        <xdr:cNvPicPr/>
      </xdr:nvPicPr>
      <xdr:blipFill>
        <a:blip r:embed="rId9"/>
        <a:stretch>
          <a:fillRect/>
        </a:stretch>
      </xdr:blipFill>
      <xdr:spPr>
        <a:xfrm>
          <a:off x="103320" y="1395360"/>
          <a:ext cx="1290600" cy="209160"/>
        </a:xfrm>
        <a:prstGeom prst="rect">
          <a:avLst/>
        </a:prstGeom>
      </xdr:spPr>
    </xdr:pic>
    <xdr:clientData/>
  </xdr:twoCellAnchor>
  <xdr:twoCellAnchor editAs="absolute">
    <xdr:from>
      <xdr:col>0</xdr:col>
      <xdr:colOff>103320</xdr:colOff>
      <xdr:row>7</xdr:row>
      <xdr:rowOff>67320</xdr:rowOff>
    </xdr:from>
    <xdr:to>
      <xdr:col>1</xdr:col>
      <xdr:colOff>960120</xdr:colOff>
      <xdr:row>7</xdr:row>
      <xdr:rowOff>276480</xdr:rowOff>
    </xdr:to>
    <xdr:pic>
      <xdr:nvPicPr>
        <xdr:cNvPr descr="" id="200" name="Рисунок 2"/>
        <xdr:cNvPicPr/>
      </xdr:nvPicPr>
      <xdr:blipFill>
        <a:blip r:embed="rId10"/>
        <a:stretch>
          <a:fillRect/>
        </a:stretch>
      </xdr:blipFill>
      <xdr:spPr>
        <a:xfrm>
          <a:off x="103320" y="4337280"/>
          <a:ext cx="1290600" cy="209160"/>
        </a:xfrm>
        <a:prstGeom prst="rect">
          <a:avLst/>
        </a:prstGeom>
      </xdr:spPr>
    </xdr:pic>
    <xdr:clientData/>
  </xdr:twoCellAnchor>
  <xdr:twoCellAnchor editAs="absolute">
    <xdr:from>
      <xdr:col>0</xdr:col>
      <xdr:colOff>160200</xdr:colOff>
      <xdr:row>19</xdr:row>
      <xdr:rowOff>57600</xdr:rowOff>
    </xdr:from>
    <xdr:to>
      <xdr:col>1</xdr:col>
      <xdr:colOff>607680</xdr:colOff>
      <xdr:row>19</xdr:row>
      <xdr:rowOff>238320</xdr:rowOff>
    </xdr:to>
    <xdr:pic>
      <xdr:nvPicPr>
        <xdr:cNvPr descr="" id="201" name="Рисунок 139"/>
        <xdr:cNvPicPr/>
      </xdr:nvPicPr>
      <xdr:blipFill>
        <a:blip r:embed="rId11"/>
        <a:stretch>
          <a:fillRect/>
        </a:stretch>
      </xdr:blipFill>
      <xdr:spPr>
        <a:xfrm>
          <a:off x="160200" y="13067280"/>
          <a:ext cx="881280" cy="180720"/>
        </a:xfrm>
        <a:prstGeom prst="rect">
          <a:avLst/>
        </a:prstGeom>
      </xdr:spPr>
    </xdr:pic>
    <xdr:clientData/>
  </xdr:twoCellAnchor>
  <xdr:twoCellAnchor editAs="absolute">
    <xdr:from>
      <xdr:col>0</xdr:col>
      <xdr:colOff>246240</xdr:colOff>
      <xdr:row>19</xdr:row>
      <xdr:rowOff>410040</xdr:rowOff>
    </xdr:from>
    <xdr:to>
      <xdr:col>1</xdr:col>
      <xdr:colOff>1322280</xdr:colOff>
      <xdr:row>20</xdr:row>
      <xdr:rowOff>219240</xdr:rowOff>
    </xdr:to>
    <xdr:pic>
      <xdr:nvPicPr>
        <xdr:cNvPr descr="" id="202" name="Рисунок 23"/>
        <xdr:cNvPicPr/>
      </xdr:nvPicPr>
      <xdr:blipFill>
        <a:blip r:embed="rId12"/>
        <a:stretch>
          <a:fillRect/>
        </a:stretch>
      </xdr:blipFill>
      <xdr:spPr>
        <a:xfrm>
          <a:off x="246240" y="13419720"/>
          <a:ext cx="1509840" cy="1081080"/>
        </a:xfrm>
        <a:prstGeom prst="rect">
          <a:avLst/>
        </a:prstGeom>
      </xdr:spPr>
    </xdr:pic>
    <xdr:clientData/>
  </xdr:twoCellAnchor>
  <xdr:twoCellAnchor editAs="absolute">
    <xdr:from>
      <xdr:col>0</xdr:col>
      <xdr:colOff>179280</xdr:colOff>
      <xdr:row>22</xdr:row>
      <xdr:rowOff>286200</xdr:rowOff>
    </xdr:from>
    <xdr:to>
      <xdr:col>1</xdr:col>
      <xdr:colOff>1436400</xdr:colOff>
      <xdr:row>23</xdr:row>
      <xdr:rowOff>19080</xdr:rowOff>
    </xdr:to>
    <xdr:pic>
      <xdr:nvPicPr>
        <xdr:cNvPr descr="" id="203" name="Рисунок 24"/>
        <xdr:cNvPicPr/>
      </xdr:nvPicPr>
      <xdr:blipFill>
        <a:blip r:embed="rId13"/>
        <a:stretch>
          <a:fillRect/>
        </a:stretch>
      </xdr:blipFill>
      <xdr:spPr>
        <a:xfrm>
          <a:off x="179280" y="15374160"/>
          <a:ext cx="1690920" cy="1649880"/>
        </a:xfrm>
        <a:prstGeom prst="rect">
          <a:avLst/>
        </a:prstGeom>
      </xdr:spPr>
    </xdr:pic>
    <xdr:clientData/>
  </xdr:twoCellAnchor>
  <xdr:twoCellAnchor editAs="absolute">
    <xdr:from>
      <xdr:col>1</xdr:col>
      <xdr:colOff>169920</xdr:colOff>
      <xdr:row>12</xdr:row>
      <xdr:rowOff>324360</xdr:rowOff>
    </xdr:from>
    <xdr:to>
      <xdr:col>1</xdr:col>
      <xdr:colOff>712440</xdr:colOff>
      <xdr:row>14</xdr:row>
      <xdr:rowOff>152640</xdr:rowOff>
    </xdr:to>
    <xdr:pic>
      <xdr:nvPicPr>
        <xdr:cNvPr descr="" id="204" name="Рисунок 25"/>
        <xdr:cNvPicPr/>
      </xdr:nvPicPr>
      <xdr:blipFill>
        <a:blip r:embed="rId14"/>
        <a:stretch>
          <a:fillRect/>
        </a:stretch>
      </xdr:blipFill>
      <xdr:spPr>
        <a:xfrm>
          <a:off x="603720" y="7811280"/>
          <a:ext cx="542520" cy="1584000"/>
        </a:xfrm>
        <a:prstGeom prst="rect">
          <a:avLst/>
        </a:prstGeom>
      </xdr:spPr>
    </xdr:pic>
    <xdr:clientData/>
  </xdr:twoCellAnchor>
  <xdr:twoCellAnchor editAs="absolute">
    <xdr:from>
      <xdr:col>1</xdr:col>
      <xdr:colOff>1027080</xdr:colOff>
      <xdr:row>12</xdr:row>
      <xdr:rowOff>1400760</xdr:rowOff>
    </xdr:from>
    <xdr:to>
      <xdr:col>1</xdr:col>
      <xdr:colOff>1455480</xdr:colOff>
      <xdr:row>14</xdr:row>
      <xdr:rowOff>66960</xdr:rowOff>
    </xdr:to>
    <xdr:pic>
      <xdr:nvPicPr>
        <xdr:cNvPr descr="" id="205" name="Рисунок 148"/>
        <xdr:cNvPicPr/>
      </xdr:nvPicPr>
      <xdr:blipFill>
        <a:blip r:embed="rId15"/>
        <a:stretch>
          <a:fillRect/>
        </a:stretch>
      </xdr:blipFill>
      <xdr:spPr>
        <a:xfrm>
          <a:off x="1460880" y="8887680"/>
          <a:ext cx="428400" cy="421920"/>
        </a:xfrm>
        <a:prstGeom prst="rect">
          <a:avLst/>
        </a:prstGeom>
      </xdr:spPr>
    </xdr:pic>
    <xdr:clientData/>
  </xdr:twoCellAnchor>
  <xdr:twoCellAnchor editAs="absolute">
    <xdr:from>
      <xdr:col>1</xdr:col>
      <xdr:colOff>1131840</xdr:colOff>
      <xdr:row>7</xdr:row>
      <xdr:rowOff>172080</xdr:rowOff>
    </xdr:from>
    <xdr:to>
      <xdr:col>1</xdr:col>
      <xdr:colOff>1560240</xdr:colOff>
      <xdr:row>7</xdr:row>
      <xdr:rowOff>600480</xdr:rowOff>
    </xdr:to>
    <xdr:pic>
      <xdr:nvPicPr>
        <xdr:cNvPr descr="" id="206" name="Рисунок 148"/>
        <xdr:cNvPicPr/>
      </xdr:nvPicPr>
      <xdr:blipFill>
        <a:blip r:embed="rId16"/>
        <a:stretch>
          <a:fillRect/>
        </a:stretch>
      </xdr:blipFill>
      <xdr:spPr>
        <a:xfrm>
          <a:off x="1565640" y="4442040"/>
          <a:ext cx="428400" cy="428400"/>
        </a:xfrm>
        <a:prstGeom prst="rect">
          <a:avLst/>
        </a:prstGeom>
      </xdr:spPr>
    </xdr:pic>
    <xdr:clientData/>
  </xdr:twoCellAnchor>
  <xdr:twoCellAnchor editAs="absolute">
    <xdr:from>
      <xdr:col>1</xdr:col>
      <xdr:colOff>950760</xdr:colOff>
      <xdr:row>3</xdr:row>
      <xdr:rowOff>305280</xdr:rowOff>
    </xdr:from>
    <xdr:to>
      <xdr:col>1</xdr:col>
      <xdr:colOff>1379160</xdr:colOff>
      <xdr:row>3</xdr:row>
      <xdr:rowOff>743040</xdr:rowOff>
    </xdr:to>
    <xdr:pic>
      <xdr:nvPicPr>
        <xdr:cNvPr descr="" id="207" name="Рисунок 148"/>
        <xdr:cNvPicPr/>
      </xdr:nvPicPr>
      <xdr:blipFill>
        <a:blip r:embed="rId17"/>
        <a:stretch>
          <a:fillRect/>
        </a:stretch>
      </xdr:blipFill>
      <xdr:spPr>
        <a:xfrm>
          <a:off x="1384560" y="1623960"/>
          <a:ext cx="428400" cy="437760"/>
        </a:xfrm>
        <a:prstGeom prst="rect">
          <a:avLst/>
        </a:prstGeom>
      </xdr:spPr>
    </xdr:pic>
    <xdr:clientData/>
  </xdr:twoCellAnchor>
  <xdr:twoCellAnchor editAs="absolute">
    <xdr:from>
      <xdr:col>1</xdr:col>
      <xdr:colOff>1093680</xdr:colOff>
      <xdr:row>19</xdr:row>
      <xdr:rowOff>334080</xdr:rowOff>
    </xdr:from>
    <xdr:to>
      <xdr:col>1</xdr:col>
      <xdr:colOff>1522080</xdr:colOff>
      <xdr:row>19</xdr:row>
      <xdr:rowOff>771840</xdr:rowOff>
    </xdr:to>
    <xdr:pic>
      <xdr:nvPicPr>
        <xdr:cNvPr descr="" id="208" name="Рисунок 148"/>
        <xdr:cNvPicPr/>
      </xdr:nvPicPr>
      <xdr:blipFill>
        <a:blip r:embed="rId18"/>
        <a:stretch>
          <a:fillRect/>
        </a:stretch>
      </xdr:blipFill>
      <xdr:spPr>
        <a:xfrm>
          <a:off x="1527480" y="13343760"/>
          <a:ext cx="428400" cy="437760"/>
        </a:xfrm>
        <a:prstGeom prst="rect">
          <a:avLst/>
        </a:prstGeom>
      </xdr:spPr>
    </xdr:pic>
    <xdr:clientData/>
  </xdr:twoCellAnchor>
  <xdr:twoCellAnchor editAs="absolute">
    <xdr:from>
      <xdr:col>1</xdr:col>
      <xdr:colOff>893880</xdr:colOff>
      <xdr:row>15</xdr:row>
      <xdr:rowOff>562680</xdr:rowOff>
    </xdr:from>
    <xdr:to>
      <xdr:col>1</xdr:col>
      <xdr:colOff>1407960</xdr:colOff>
      <xdr:row>15</xdr:row>
      <xdr:rowOff>1067040</xdr:rowOff>
    </xdr:to>
    <xdr:pic>
      <xdr:nvPicPr>
        <xdr:cNvPr descr="" id="209" name="Рисунок 46"/>
        <xdr:cNvPicPr/>
      </xdr:nvPicPr>
      <xdr:blipFill>
        <a:blip r:embed="rId19"/>
        <a:stretch>
          <a:fillRect/>
        </a:stretch>
      </xdr:blipFill>
      <xdr:spPr>
        <a:xfrm>
          <a:off x="1327680" y="10326960"/>
          <a:ext cx="514080" cy="504360"/>
        </a:xfrm>
        <a:prstGeom prst="rect">
          <a:avLst/>
        </a:prstGeom>
      </xdr:spPr>
    </xdr:pic>
    <xdr:clientData/>
  </xdr:twoCellAnchor>
</xdr:wsDr>
</file>

<file path=xl/drawings/drawing9.xml><?xml version="1.0" encoding="utf-8"?>
<xdr:wsDr xmlns:a="http://schemas.openxmlformats.org/drawingml/2006/main" xmlns:r="http://schemas.openxmlformats.org/officeDocument/2006/relationships" xmlns:xdr="http://schemas.openxmlformats.org/drawingml/2006/spreadsheetDrawing">
  <xdr:twoCellAnchor editAs="absolute">
    <xdr:from>
      <xdr:col>1</xdr:col>
      <xdr:colOff>55440</xdr:colOff>
      <xdr:row>1</xdr:row>
      <xdr:rowOff>105480</xdr:rowOff>
    </xdr:from>
    <xdr:to>
      <xdr:col>1</xdr:col>
      <xdr:colOff>1702800</xdr:colOff>
      <xdr:row>1</xdr:row>
      <xdr:rowOff>466920</xdr:rowOff>
    </xdr:to>
    <xdr:pic>
      <xdr:nvPicPr>
        <xdr:cNvPr descr="" id="210" name="Рисунок 35"/>
        <xdr:cNvPicPr/>
      </xdr:nvPicPr>
      <xdr:blipFill>
        <a:blip r:embed="rId1"/>
        <a:stretch>
          <a:fillRect/>
        </a:stretch>
      </xdr:blipFill>
      <xdr:spPr>
        <a:xfrm>
          <a:off x="479160" y="361440"/>
          <a:ext cx="1647360" cy="361440"/>
        </a:xfrm>
        <a:prstGeom prst="rect">
          <a:avLst/>
        </a:prstGeom>
      </xdr:spPr>
    </xdr:pic>
    <xdr:clientData/>
  </xdr:twoCellAnchor>
  <xdr:twoCellAnchor editAs="absolute">
    <xdr:from>
      <xdr:col>2</xdr:col>
      <xdr:colOff>503280</xdr:colOff>
      <xdr:row>1</xdr:row>
      <xdr:rowOff>133920</xdr:rowOff>
    </xdr:from>
    <xdr:to>
      <xdr:col>5</xdr:col>
      <xdr:colOff>407520</xdr:colOff>
      <xdr:row>1</xdr:row>
      <xdr:rowOff>428760</xdr:rowOff>
    </xdr:to>
    <xdr:pic>
      <xdr:nvPicPr>
        <xdr:cNvPr descr="" id="211" name="Рисунок 1"/>
        <xdr:cNvPicPr/>
      </xdr:nvPicPr>
      <xdr:blipFill>
        <a:blip r:embed="rId2"/>
        <a:stretch>
          <a:fillRect/>
        </a:stretch>
      </xdr:blipFill>
      <xdr:spPr>
        <a:xfrm>
          <a:off x="3743280" y="389880"/>
          <a:ext cx="2134440" cy="294840"/>
        </a:xfrm>
        <a:prstGeom prst="rect">
          <a:avLst/>
        </a:prstGeom>
      </xdr:spPr>
    </xdr:pic>
    <xdr:clientData/>
  </xdr:twoCellAnchor>
  <xdr:twoCellAnchor editAs="absolute">
    <xdr:from>
      <xdr:col>0</xdr:col>
      <xdr:colOff>208080</xdr:colOff>
      <xdr:row>8</xdr:row>
      <xdr:rowOff>19440</xdr:rowOff>
    </xdr:from>
    <xdr:to>
      <xdr:col>1</xdr:col>
      <xdr:colOff>560160</xdr:colOff>
      <xdr:row>9</xdr:row>
      <xdr:rowOff>9720</xdr:rowOff>
    </xdr:to>
    <xdr:pic>
      <xdr:nvPicPr>
        <xdr:cNvPr descr="" id="212" name="Рисунок 6"/>
        <xdr:cNvPicPr/>
      </xdr:nvPicPr>
      <xdr:blipFill>
        <a:blip r:embed="rId3"/>
        <a:stretch>
          <a:fillRect/>
        </a:stretch>
      </xdr:blipFill>
      <xdr:spPr>
        <a:xfrm>
          <a:off x="208080" y="4469760"/>
          <a:ext cx="775800" cy="673560"/>
        </a:xfrm>
        <a:prstGeom prst="rect">
          <a:avLst/>
        </a:prstGeom>
      </xdr:spPr>
    </xdr:pic>
    <xdr:clientData/>
  </xdr:twoCellAnchor>
  <xdr:twoCellAnchor editAs="absolute">
    <xdr:from>
      <xdr:col>0</xdr:col>
      <xdr:colOff>284040</xdr:colOff>
      <xdr:row>8</xdr:row>
      <xdr:rowOff>674280</xdr:rowOff>
    </xdr:from>
    <xdr:to>
      <xdr:col>1</xdr:col>
      <xdr:colOff>588600</xdr:colOff>
      <xdr:row>9</xdr:row>
      <xdr:rowOff>645480</xdr:rowOff>
    </xdr:to>
    <xdr:pic>
      <xdr:nvPicPr>
        <xdr:cNvPr descr="" id="213" name="Рисунок 7"/>
        <xdr:cNvPicPr/>
      </xdr:nvPicPr>
      <xdr:blipFill>
        <a:blip r:embed="rId4"/>
        <a:stretch>
          <a:fillRect/>
        </a:stretch>
      </xdr:blipFill>
      <xdr:spPr>
        <a:xfrm>
          <a:off x="284040" y="5124600"/>
          <a:ext cx="728280" cy="654480"/>
        </a:xfrm>
        <a:prstGeom prst="rect">
          <a:avLst/>
        </a:prstGeom>
      </xdr:spPr>
    </xdr:pic>
    <xdr:clientData/>
  </xdr:twoCellAnchor>
  <xdr:twoCellAnchor editAs="absolute">
    <xdr:from>
      <xdr:col>0</xdr:col>
      <xdr:colOff>246240</xdr:colOff>
      <xdr:row>10</xdr:row>
      <xdr:rowOff>29160</xdr:rowOff>
    </xdr:from>
    <xdr:to>
      <xdr:col>1</xdr:col>
      <xdr:colOff>588960</xdr:colOff>
      <xdr:row>10</xdr:row>
      <xdr:rowOff>676440</xdr:rowOff>
    </xdr:to>
    <xdr:pic>
      <xdr:nvPicPr>
        <xdr:cNvPr descr="" id="214" name="Рисунок 8"/>
        <xdr:cNvPicPr/>
      </xdr:nvPicPr>
      <xdr:blipFill>
        <a:blip r:embed="rId5"/>
        <a:stretch>
          <a:fillRect/>
        </a:stretch>
      </xdr:blipFill>
      <xdr:spPr>
        <a:xfrm>
          <a:off x="246240" y="5817600"/>
          <a:ext cx="766440" cy="647280"/>
        </a:xfrm>
        <a:prstGeom prst="rect">
          <a:avLst/>
        </a:prstGeom>
      </xdr:spPr>
    </xdr:pic>
    <xdr:clientData/>
  </xdr:twoCellAnchor>
  <xdr:twoCellAnchor editAs="absolute">
    <xdr:from>
      <xdr:col>0</xdr:col>
      <xdr:colOff>65160</xdr:colOff>
      <xdr:row>7</xdr:row>
      <xdr:rowOff>57600</xdr:rowOff>
    </xdr:from>
    <xdr:to>
      <xdr:col>1</xdr:col>
      <xdr:colOff>921960</xdr:colOff>
      <xdr:row>7</xdr:row>
      <xdr:rowOff>266760</xdr:rowOff>
    </xdr:to>
    <xdr:pic>
      <xdr:nvPicPr>
        <xdr:cNvPr descr="" id="215" name="Рисунок 113"/>
        <xdr:cNvPicPr/>
      </xdr:nvPicPr>
      <xdr:blipFill>
        <a:blip r:embed="rId6"/>
        <a:stretch>
          <a:fillRect/>
        </a:stretch>
      </xdr:blipFill>
      <xdr:spPr>
        <a:xfrm>
          <a:off x="65160" y="3929040"/>
          <a:ext cx="1280520" cy="209160"/>
        </a:xfrm>
        <a:prstGeom prst="rect">
          <a:avLst/>
        </a:prstGeom>
      </xdr:spPr>
    </xdr:pic>
    <xdr:clientData/>
  </xdr:twoCellAnchor>
  <xdr:twoCellAnchor editAs="absolute">
    <xdr:from>
      <xdr:col>0</xdr:col>
      <xdr:colOff>65160</xdr:colOff>
      <xdr:row>3</xdr:row>
      <xdr:rowOff>57600</xdr:rowOff>
    </xdr:from>
    <xdr:to>
      <xdr:col>1</xdr:col>
      <xdr:colOff>931680</xdr:colOff>
      <xdr:row>3</xdr:row>
      <xdr:rowOff>266760</xdr:rowOff>
    </xdr:to>
    <xdr:pic>
      <xdr:nvPicPr>
        <xdr:cNvPr descr="" id="216" name="Рисунок 113"/>
        <xdr:cNvPicPr/>
      </xdr:nvPicPr>
      <xdr:blipFill>
        <a:blip r:embed="rId7"/>
        <a:stretch>
          <a:fillRect/>
        </a:stretch>
      </xdr:blipFill>
      <xdr:spPr>
        <a:xfrm>
          <a:off x="65160" y="1310040"/>
          <a:ext cx="1290240" cy="209160"/>
        </a:xfrm>
        <a:prstGeom prst="rect">
          <a:avLst/>
        </a:prstGeom>
      </xdr:spPr>
    </xdr:pic>
    <xdr:clientData/>
  </xdr:twoCellAnchor>
  <xdr:twoCellAnchor editAs="absolute">
    <xdr:from>
      <xdr:col>1</xdr:col>
      <xdr:colOff>836640</xdr:colOff>
      <xdr:row>3</xdr:row>
      <xdr:rowOff>400680</xdr:rowOff>
    </xdr:from>
    <xdr:to>
      <xdr:col>1</xdr:col>
      <xdr:colOff>1265040</xdr:colOff>
      <xdr:row>3</xdr:row>
      <xdr:rowOff>838440</xdr:rowOff>
    </xdr:to>
    <xdr:pic>
      <xdr:nvPicPr>
        <xdr:cNvPr descr="" id="217" name="Рисунок 148"/>
        <xdr:cNvPicPr/>
      </xdr:nvPicPr>
      <xdr:blipFill>
        <a:blip r:embed="rId8"/>
        <a:stretch>
          <a:fillRect/>
        </a:stretch>
      </xdr:blipFill>
      <xdr:spPr>
        <a:xfrm>
          <a:off x="1260360" y="1653120"/>
          <a:ext cx="428400" cy="437760"/>
        </a:xfrm>
        <a:prstGeom prst="rect">
          <a:avLst/>
        </a:prstGeom>
      </xdr:spPr>
    </xdr:pic>
    <xdr:clientData/>
  </xdr:twoCellAnchor>
  <xdr:twoCellAnchor editAs="absolute">
    <xdr:from>
      <xdr:col>1</xdr:col>
      <xdr:colOff>103320</xdr:colOff>
      <xdr:row>3</xdr:row>
      <xdr:rowOff>791280</xdr:rowOff>
    </xdr:from>
    <xdr:to>
      <xdr:col>1</xdr:col>
      <xdr:colOff>846000</xdr:colOff>
      <xdr:row>4</xdr:row>
      <xdr:rowOff>648000</xdr:rowOff>
    </xdr:to>
    <xdr:pic>
      <xdr:nvPicPr>
        <xdr:cNvPr descr="" id="218" name="Рисунок 18"/>
        <xdr:cNvPicPr/>
      </xdr:nvPicPr>
      <xdr:blipFill>
        <a:blip r:embed="rId9"/>
        <a:stretch>
          <a:fillRect/>
        </a:stretch>
      </xdr:blipFill>
      <xdr:spPr>
        <a:xfrm>
          <a:off x="527040" y="2043720"/>
          <a:ext cx="742680" cy="710640"/>
        </a:xfrm>
        <a:prstGeom prst="rect">
          <a:avLst/>
        </a:prstGeom>
      </xdr:spPr>
    </xdr:pic>
    <xdr:clientData/>
  </xdr:twoCellAnchor>
  <xdr:twoCellAnchor editAs="absolute">
    <xdr:from>
      <xdr:col>0</xdr:col>
      <xdr:colOff>274680</xdr:colOff>
      <xdr:row>4</xdr:row>
      <xdr:rowOff>638640</xdr:rowOff>
    </xdr:from>
    <xdr:to>
      <xdr:col>1</xdr:col>
      <xdr:colOff>950760</xdr:colOff>
      <xdr:row>5</xdr:row>
      <xdr:rowOff>676440</xdr:rowOff>
    </xdr:to>
    <xdr:pic>
      <xdr:nvPicPr>
        <xdr:cNvPr descr="" id="219" name="Рисунок 19"/>
        <xdr:cNvPicPr/>
      </xdr:nvPicPr>
      <xdr:blipFill>
        <a:blip r:embed="rId10"/>
        <a:stretch>
          <a:fillRect/>
        </a:stretch>
      </xdr:blipFill>
      <xdr:spPr>
        <a:xfrm>
          <a:off x="274680" y="2745000"/>
          <a:ext cx="1099800" cy="692640"/>
        </a:xfrm>
        <a:prstGeom prst="rect">
          <a:avLst/>
        </a:prstGeom>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1.xml.rels><?xml version="1.0" encoding="UTF-8"?>
<Relationships xmlns="http://schemas.openxmlformats.org/package/2006/relationships"><Relationship Id="rId1" Type="http://schemas.openxmlformats.org/officeDocument/2006/relationships/drawing" Target="../drawings/drawing11.xml"/>
</Relationships>
</file>

<file path=xl/worksheets/_rels/sheet12.xml.rels><?xml version="1.0" encoding="UTF-8"?>
<Relationships xmlns="http://schemas.openxmlformats.org/package/2006/relationships"><Relationship Id="rId1" Type="http://schemas.openxmlformats.org/officeDocument/2006/relationships/drawing" Target="../drawings/drawing12.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N10"/>
  <sheetViews>
    <sheetView colorId="64" defaultGridColor="true" rightToLeft="false" showFormulas="false" showGridLines="false" showOutlineSymbols="true" showRowColHeaders="true" showZeros="true" tabSelected="false" topLeftCell="A7" view="pageBreakPreview" windowProtection="false" workbookViewId="0" zoomScale="75" zoomScaleNormal="100" zoomScalePageLayoutView="75">
      <selection activeCell="M7" activeCellId="0" pane="topLeft" sqref="M7"/>
    </sheetView>
  </sheetViews>
  <cols>
    <col collapsed="false" hidden="false" max="1" min="1" style="0" width="6.05882352941176"/>
    <col collapsed="false" hidden="false" max="2" min="2" style="0" width="20.9176470588235"/>
    <col collapsed="false" hidden="false" max="3" min="3" style="1" width="38.0941176470588"/>
    <col collapsed="false" hidden="false" max="4" min="4" style="1" width="7.64313725490196"/>
    <col collapsed="false" hidden="false" max="5" min="5" style="2" width="5.48235294117647"/>
    <col collapsed="false" hidden="false" max="6" min="6" style="2" width="7.2156862745098"/>
    <col collapsed="false" hidden="false" max="7" min="7" style="2" width="9.38039215686275"/>
    <col collapsed="false" hidden="false" max="8" min="8" style="2" width="5.76862745098039"/>
    <col collapsed="false" hidden="false" max="9" min="9" style="3" width="5.76862745098039"/>
    <col collapsed="false" hidden="false" max="10" min="10" style="4" width="61.6196078431373"/>
    <col collapsed="false" hidden="false" max="12" min="11" style="5" width="13.5647058823529"/>
    <col collapsed="false" hidden="false" max="14" min="13" style="6" width="9.23529411764706"/>
    <col collapsed="false" hidden="false" max="1025" min="15" style="0" width="9.23529411764706"/>
  </cols>
  <sheetData>
    <row collapsed="false" customFormat="true" customHeight="true" hidden="false" ht="20.25" outlineLevel="0" r="1" s="4">
      <c r="A1" s="7" t="n">
        <f aca="false">'NOVIcam CCTV'!$A$1</f>
        <v>320</v>
      </c>
      <c r="B1" s="8"/>
      <c r="C1" s="9"/>
      <c r="D1" s="10" t="s">
        <v>0</v>
      </c>
      <c r="E1" s="10"/>
      <c r="F1" s="10"/>
      <c r="G1" s="10"/>
      <c r="H1" s="10"/>
      <c r="I1" s="10"/>
      <c r="J1" s="10"/>
      <c r="K1" s="11" t="s">
        <v>1</v>
      </c>
      <c r="L1" s="12" t="s">
        <v>2</v>
      </c>
      <c r="M1" s="13"/>
      <c r="N1" s="13"/>
    </row>
    <row collapsed="false" customFormat="false" customHeight="true" hidden="false" ht="48.75" outlineLevel="0" r="2">
      <c r="A2" s="14"/>
      <c r="B2" s="15"/>
      <c r="C2" s="16"/>
      <c r="D2" s="16"/>
      <c r="E2" s="17"/>
      <c r="F2" s="17"/>
      <c r="G2" s="17"/>
      <c r="H2" s="18" t="s">
        <v>3</v>
      </c>
      <c r="I2" s="18"/>
      <c r="J2" s="18"/>
      <c r="K2" s="19"/>
      <c r="L2" s="20"/>
    </row>
    <row collapsed="false" customFormat="false" customHeight="true" hidden="false" ht="26.25" outlineLevel="0" r="3">
      <c r="A3" s="21"/>
      <c r="B3" s="22"/>
      <c r="C3" s="23" t="s">
        <v>4</v>
      </c>
      <c r="D3" s="23"/>
      <c r="E3" s="23"/>
      <c r="F3" s="23"/>
      <c r="G3" s="23"/>
      <c r="H3" s="23"/>
      <c r="I3" s="23"/>
      <c r="J3" s="23"/>
      <c r="K3" s="23"/>
      <c r="L3" s="24"/>
    </row>
    <row collapsed="false" customFormat="false" customHeight="true" hidden="false" ht="25.5" outlineLevel="0" r="4">
      <c r="A4" s="25"/>
      <c r="B4" s="26"/>
      <c r="C4" s="27"/>
      <c r="D4" s="28" t="s">
        <v>5</v>
      </c>
      <c r="E4" s="28"/>
      <c r="F4" s="28"/>
      <c r="G4" s="28"/>
      <c r="H4" s="28"/>
      <c r="I4" s="28"/>
      <c r="J4" s="28"/>
      <c r="K4" s="28"/>
      <c r="L4" s="29"/>
    </row>
    <row collapsed="false" customFormat="false" customHeight="true" hidden="false" ht="306.75" outlineLevel="0" r="5">
      <c r="A5" s="30"/>
      <c r="B5" s="30"/>
      <c r="C5" s="30"/>
      <c r="D5" s="31" t="s">
        <v>6</v>
      </c>
      <c r="E5" s="31"/>
      <c r="F5" s="31"/>
      <c r="G5" s="31"/>
      <c r="H5" s="31"/>
      <c r="I5" s="31"/>
      <c r="J5" s="31"/>
      <c r="K5" s="31"/>
      <c r="L5" s="32"/>
    </row>
    <row collapsed="false" customFormat="false" customHeight="true" hidden="false" ht="184.5" outlineLevel="0" r="6">
      <c r="A6" s="30"/>
      <c r="B6" s="30"/>
      <c r="C6" s="30"/>
      <c r="D6" s="31"/>
      <c r="E6" s="31"/>
      <c r="F6" s="31"/>
      <c r="G6" s="31"/>
      <c r="H6" s="31"/>
      <c r="I6" s="31"/>
      <c r="J6" s="31"/>
      <c r="K6" s="31"/>
      <c r="L6" s="32"/>
    </row>
    <row collapsed="false" customFormat="false" customHeight="true" hidden="false" ht="57.75" outlineLevel="0" r="7">
      <c r="A7" s="30"/>
      <c r="B7" s="30"/>
      <c r="C7" s="30"/>
      <c r="D7" s="33"/>
      <c r="E7" s="33"/>
      <c r="F7" s="33"/>
      <c r="G7" s="33"/>
      <c r="H7" s="33"/>
      <c r="I7" s="33"/>
      <c r="J7" s="33"/>
      <c r="K7" s="34" t="n">
        <f aca="false">172*$A$1</f>
        <v>55040</v>
      </c>
      <c r="L7" s="34" t="n">
        <f aca="false">155*$A$1</f>
        <v>49600</v>
      </c>
    </row>
    <row collapsed="false" customFormat="false" customHeight="true" hidden="false" ht="43.5" outlineLevel="0" r="8">
      <c r="A8" s="25"/>
      <c r="B8" s="26"/>
      <c r="C8" s="27"/>
      <c r="D8" s="28" t="s">
        <v>7</v>
      </c>
      <c r="E8" s="28"/>
      <c r="F8" s="28"/>
      <c r="G8" s="28"/>
      <c r="H8" s="28"/>
      <c r="I8" s="28"/>
      <c r="J8" s="28"/>
      <c r="K8" s="28"/>
      <c r="L8" s="29"/>
    </row>
    <row collapsed="false" customFormat="false" customHeight="true" hidden="false" ht="179.25" outlineLevel="0" r="9">
      <c r="A9" s="30"/>
      <c r="B9" s="30"/>
      <c r="C9" s="30"/>
      <c r="D9" s="31" t="s">
        <v>8</v>
      </c>
      <c r="E9" s="31"/>
      <c r="F9" s="31"/>
      <c r="G9" s="31"/>
      <c r="H9" s="31"/>
      <c r="I9" s="31"/>
      <c r="J9" s="31"/>
      <c r="K9" s="31"/>
      <c r="L9" s="32"/>
    </row>
    <row collapsed="false" customFormat="false" customHeight="true" hidden="false" ht="57.75" outlineLevel="0" r="10">
      <c r="A10" s="30"/>
      <c r="B10" s="30"/>
      <c r="C10" s="30"/>
      <c r="D10" s="33"/>
      <c r="E10" s="33"/>
      <c r="F10" s="33"/>
      <c r="G10" s="33"/>
      <c r="H10" s="33"/>
      <c r="I10" s="33"/>
      <c r="J10" s="33"/>
      <c r="K10" s="34" t="n">
        <f aca="false">11.5*$A$1</f>
        <v>3680</v>
      </c>
      <c r="L10" s="34" t="n">
        <f aca="false">10.4*$A$1</f>
        <v>3328</v>
      </c>
    </row>
  </sheetData>
  <mergeCells count="9">
    <mergeCell ref="D1:J1"/>
    <mergeCell ref="H2:J2"/>
    <mergeCell ref="C3:K3"/>
    <mergeCell ref="D4:K4"/>
    <mergeCell ref="A5:C7"/>
    <mergeCell ref="D5:K6"/>
    <mergeCell ref="D8:K8"/>
    <mergeCell ref="A9:C10"/>
    <mergeCell ref="D9:K9"/>
  </mergeCells>
  <conditionalFormatting sqref="K1:L2;K7:L7;K10:L65536;L3"/>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pageSetUpPr fitToPage="true"/>
  </sheetPr>
  <dimension ref="A1:O7"/>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100" zoomScalePageLayoutView="75">
      <pane activePane="bottomLeft" topLeftCell="A3" xSplit="0" ySplit="2"/>
      <selection activeCell="A1" activeCellId="0" pane="topLeft" sqref="A1"/>
      <selection activeCell="N1" activeCellId="0" pane="bottomLeft" sqref="N1"/>
    </sheetView>
  </sheetViews>
  <cols>
    <col collapsed="false" hidden="false" max="1" min="1" style="0" width="6.05882352941176"/>
    <col collapsed="false" hidden="false" max="2" min="2" style="0" width="60.3176470588235"/>
    <col collapsed="false" hidden="false" max="3" min="3" style="1" width="18.756862745098"/>
    <col collapsed="false" hidden="false" max="4" min="4" style="1" width="7.64313725490196"/>
    <col collapsed="false" hidden="false" max="5" min="5" style="2" width="5.48235294117647"/>
    <col collapsed="false" hidden="false" max="6" min="6" style="2" width="7.2156862745098"/>
    <col collapsed="false" hidden="false" max="7" min="7" style="2" width="0.145098039215686"/>
    <col collapsed="false" hidden="false" max="8" min="8" style="2" width="5.76862745098039"/>
    <col collapsed="false" hidden="false" max="9" min="9" style="3" width="5.76862745098039"/>
    <col collapsed="false" hidden="false" max="10" min="10" style="4" width="50.6470588235294"/>
    <col collapsed="false" hidden="true" max="11" min="11" style="352" width="0"/>
    <col collapsed="false" hidden="false" max="12" min="12" style="5" width="12.1176470588235"/>
    <col collapsed="false" hidden="false" max="13" min="13" style="5" width="12.2627450980392"/>
    <col collapsed="false" hidden="false" max="15" min="14" style="6" width="9.23529411764706"/>
    <col collapsed="false" hidden="false" max="1025" min="16" style="0" width="9.23529411764706"/>
  </cols>
  <sheetData>
    <row collapsed="false" customFormat="true" customHeight="true" hidden="false" ht="20.25" outlineLevel="0" r="1" s="4">
      <c r="A1" s="7" t="n">
        <f aca="false">'NOVIcam CCTV'!$A$1</f>
        <v>320</v>
      </c>
      <c r="B1" s="8"/>
      <c r="C1" s="9"/>
      <c r="D1" s="10" t="s">
        <v>47</v>
      </c>
      <c r="E1" s="10"/>
      <c r="F1" s="10"/>
      <c r="G1" s="10"/>
      <c r="H1" s="10"/>
      <c r="I1" s="10"/>
      <c r="J1" s="10"/>
      <c r="K1" s="700"/>
      <c r="L1" s="11" t="s">
        <v>1</v>
      </c>
      <c r="M1" s="12" t="s">
        <v>2</v>
      </c>
      <c r="N1" s="13"/>
      <c r="O1" s="13"/>
    </row>
    <row collapsed="false" customFormat="false" customHeight="true" hidden="false" ht="69.95" outlineLevel="0" r="2">
      <c r="A2" s="14"/>
      <c r="B2" s="15"/>
      <c r="C2" s="16"/>
      <c r="D2" s="16"/>
      <c r="E2" s="17"/>
      <c r="F2" s="17"/>
      <c r="G2" s="17"/>
      <c r="H2" s="18" t="s">
        <v>3</v>
      </c>
      <c r="I2" s="18"/>
      <c r="J2" s="18"/>
      <c r="K2" s="703"/>
      <c r="L2" s="19"/>
      <c r="M2" s="20"/>
    </row>
    <row collapsed="false" customFormat="false" customHeight="true" hidden="false" ht="29.25" outlineLevel="0" r="3">
      <c r="A3" s="587"/>
      <c r="B3" s="588"/>
      <c r="C3" s="102"/>
      <c r="D3" s="102"/>
      <c r="E3" s="102"/>
      <c r="F3" s="102"/>
      <c r="G3" s="102"/>
      <c r="H3" s="102"/>
      <c r="I3" s="102"/>
      <c r="J3" s="102"/>
      <c r="K3" s="428"/>
      <c r="L3" s="451"/>
      <c r="M3" s="24"/>
    </row>
    <row collapsed="false" customFormat="false" customHeight="true" hidden="false" ht="102" outlineLevel="0" r="4">
      <c r="A4" s="719"/>
      <c r="B4" s="720"/>
      <c r="C4" s="721" t="s">
        <v>556</v>
      </c>
      <c r="D4" s="721"/>
      <c r="E4" s="721"/>
      <c r="F4" s="721"/>
      <c r="G4" s="721"/>
      <c r="H4" s="721"/>
      <c r="I4" s="721"/>
      <c r="J4" s="721"/>
      <c r="K4" s="721"/>
      <c r="L4" s="721"/>
      <c r="M4" s="722"/>
    </row>
    <row collapsed="false" customFormat="false" customHeight="true" hidden="false" ht="192" outlineLevel="0" r="5">
      <c r="A5" s="719"/>
      <c r="B5" s="720"/>
      <c r="C5" s="721" t="s">
        <v>557</v>
      </c>
      <c r="D5" s="721"/>
      <c r="E5" s="721"/>
      <c r="F5" s="721"/>
      <c r="G5" s="721"/>
      <c r="H5" s="721"/>
      <c r="I5" s="721"/>
      <c r="J5" s="721"/>
      <c r="K5" s="721"/>
      <c r="L5" s="721"/>
      <c r="M5" s="722"/>
    </row>
    <row collapsed="false" customFormat="false" customHeight="true" hidden="false" ht="51.75" outlineLevel="0" r="6">
      <c r="A6" s="723"/>
      <c r="B6" s="724" t="s">
        <v>558</v>
      </c>
      <c r="C6" s="714" t="s">
        <v>559</v>
      </c>
      <c r="D6" s="714"/>
      <c r="E6" s="714"/>
      <c r="F6" s="714"/>
      <c r="G6" s="714"/>
      <c r="H6" s="714"/>
      <c r="I6" s="714"/>
      <c r="J6" s="714"/>
      <c r="K6" s="715" t="n">
        <v>179.2</v>
      </c>
      <c r="L6" s="83" t="n">
        <f aca="false">ROUNDUP(K6*$A$1*1.5,1)</f>
        <v>86016</v>
      </c>
      <c r="M6" s="111" t="n">
        <f aca="false">ROUNDUP(ROUNDUP(K6*1.375,1)*$A$1,2)</f>
        <v>78848</v>
      </c>
    </row>
    <row collapsed="false" customFormat="false" customHeight="true" hidden="false" ht="57.75" outlineLevel="0" r="7">
      <c r="A7" s="725"/>
      <c r="B7" s="724" t="s">
        <v>560</v>
      </c>
      <c r="C7" s="714" t="s">
        <v>561</v>
      </c>
      <c r="D7" s="714"/>
      <c r="E7" s="714"/>
      <c r="F7" s="714"/>
      <c r="G7" s="714"/>
      <c r="H7" s="714"/>
      <c r="I7" s="714"/>
      <c r="J7" s="714"/>
      <c r="K7" s="715" t="n">
        <v>186.8</v>
      </c>
      <c r="L7" s="83" t="n">
        <f aca="false">ROUNDUP(K7*$A$1*1.5,1)</f>
        <v>89664</v>
      </c>
      <c r="M7" s="111" t="n">
        <f aca="false">ROUNDUP(ROUNDUP(K7*1.375,1)*$A$1,2)</f>
        <v>82208</v>
      </c>
    </row>
  </sheetData>
  <mergeCells count="7">
    <mergeCell ref="D1:J1"/>
    <mergeCell ref="H2:J2"/>
    <mergeCell ref="C3:J3"/>
    <mergeCell ref="C4:L4"/>
    <mergeCell ref="C5:L5"/>
    <mergeCell ref="C6:J6"/>
    <mergeCell ref="C7:J7"/>
  </mergeCells>
  <conditionalFormatting sqref="L:M"/>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true"/>
  </sheetPr>
  <dimension ref="A1:M53"/>
  <sheetViews>
    <sheetView colorId="64" defaultGridColor="true" rightToLeft="false" showFormulas="false" showGridLines="false" showOutlineSymbols="true" showRowColHeaders="true" showZeros="true" tabSelected="true" topLeftCell="A1" view="pageBreakPreview" windowProtection="true" workbookViewId="0" zoomScale="75" zoomScaleNormal="100" zoomScalePageLayoutView="75">
      <pane activePane="bottomLeft" topLeftCell="A3" xSplit="0" ySplit="2"/>
      <selection activeCell="A1" activeCellId="0" pane="topLeft" sqref="A1"/>
      <selection activeCell="AG6" activeCellId="0" pane="bottomLeft" sqref="AG6"/>
    </sheetView>
  </sheetViews>
  <cols>
    <col collapsed="false" hidden="false" max="1" min="1" style="0" width="18.0352941176471"/>
    <col collapsed="false" hidden="false" max="2" min="2" style="1" width="8.07843137254902"/>
    <col collapsed="false" hidden="false" max="3" min="3" style="1" width="12.6980392156863"/>
    <col collapsed="false" hidden="false" max="4" min="4" style="2" width="5.48235294117647"/>
    <col collapsed="false" hidden="false" max="5" min="5" style="2" width="5.91372549019608"/>
    <col collapsed="false" hidden="false" max="6" min="6" style="2" width="7.78823529411765"/>
    <col collapsed="false" hidden="false" max="7" min="7" style="2" width="5.33725490196078"/>
    <col collapsed="false" hidden="false" max="8" min="8" style="3" width="5.33725490196078"/>
    <col collapsed="false" hidden="false" max="9" min="9" style="4" width="76.478431372549"/>
    <col collapsed="false" hidden="true" max="10" min="10" style="352" width="0"/>
    <col collapsed="false" hidden="false" max="11" min="11" style="628" width="11.8313725490196"/>
    <col collapsed="false" hidden="true" max="12" min="12" style="628" width="0"/>
    <col collapsed="false" hidden="false" max="13" min="13" style="0" width="9.23529411764706"/>
    <col collapsed="false" hidden="false" max="1025" min="14" style="0" width="8.75686274509804"/>
  </cols>
  <sheetData>
    <row collapsed="false" customFormat="true" customHeight="true" hidden="false" ht="19.5" outlineLevel="0" r="1" s="732">
      <c r="A1" s="726" t="n">
        <f aca="false">'NOVIcam CCTV'!$A$1</f>
        <v>320</v>
      </c>
      <c r="B1" s="727"/>
      <c r="C1" s="727"/>
      <c r="D1" s="727"/>
      <c r="E1" s="727"/>
      <c r="F1" s="727"/>
      <c r="G1" s="727"/>
      <c r="H1" s="727"/>
      <c r="I1" s="727"/>
      <c r="J1" s="728"/>
      <c r="K1" s="729" t="s">
        <v>1</v>
      </c>
      <c r="L1" s="730" t="s">
        <v>2</v>
      </c>
      <c r="M1" s="731"/>
    </row>
    <row collapsed="false" customFormat="false" customHeight="true" hidden="false" ht="48.75" outlineLevel="0" r="2">
      <c r="A2" s="733"/>
      <c r="B2" s="734"/>
      <c r="C2" s="734"/>
      <c r="D2" s="735"/>
      <c r="E2" s="735"/>
      <c r="F2" s="735"/>
      <c r="G2" s="735"/>
      <c r="H2" s="736"/>
      <c r="I2" s="737"/>
      <c r="J2" s="738"/>
      <c r="K2" s="739"/>
      <c r="L2" s="740"/>
      <c r="M2" s="622"/>
    </row>
    <row collapsed="false" customFormat="false" customHeight="true" hidden="false" ht="26.25" outlineLevel="0" r="3">
      <c r="A3" s="741"/>
      <c r="B3" s="742" t="s">
        <v>562</v>
      </c>
      <c r="C3" s="742"/>
      <c r="D3" s="742"/>
      <c r="E3" s="742"/>
      <c r="F3" s="742"/>
      <c r="G3" s="742"/>
      <c r="H3" s="742"/>
      <c r="I3" s="742"/>
      <c r="J3" s="743"/>
      <c r="K3" s="744"/>
      <c r="L3" s="745"/>
      <c r="M3" s="622"/>
    </row>
    <row collapsed="false" customFormat="true" customHeight="true" hidden="false" ht="82.5" outlineLevel="0" r="4" s="750">
      <c r="A4" s="746" t="s">
        <v>563</v>
      </c>
      <c r="B4" s="746"/>
      <c r="C4" s="746"/>
      <c r="D4" s="746"/>
      <c r="E4" s="746"/>
      <c r="F4" s="746"/>
      <c r="G4" s="746"/>
      <c r="H4" s="746"/>
      <c r="I4" s="746"/>
      <c r="J4" s="747"/>
      <c r="K4" s="748"/>
      <c r="L4" s="749"/>
      <c r="M4" s="622"/>
    </row>
    <row collapsed="false" customFormat="false" customHeight="true" hidden="false" ht="21.75" outlineLevel="0" r="5">
      <c r="A5" s="751"/>
      <c r="B5" s="752" t="s">
        <v>564</v>
      </c>
      <c r="C5" s="752"/>
      <c r="D5" s="752"/>
      <c r="E5" s="752"/>
      <c r="F5" s="752"/>
      <c r="G5" s="752"/>
      <c r="H5" s="752"/>
      <c r="I5" s="752"/>
      <c r="J5" s="753"/>
      <c r="K5" s="754"/>
      <c r="L5" s="755"/>
      <c r="M5" s="622"/>
    </row>
    <row collapsed="false" customFormat="true" customHeight="true" hidden="false" ht="122.25" outlineLevel="0" r="6" s="762">
      <c r="A6" s="756"/>
      <c r="B6" s="757" t="s">
        <v>565</v>
      </c>
      <c r="C6" s="757"/>
      <c r="D6" s="758" t="s">
        <v>566</v>
      </c>
      <c r="E6" s="758"/>
      <c r="F6" s="758"/>
      <c r="G6" s="758"/>
      <c r="H6" s="758"/>
      <c r="I6" s="758"/>
      <c r="J6" s="759" t="n">
        <v>3.7</v>
      </c>
      <c r="K6" s="760" t="n">
        <f aca="false">ROUNDUP(J6*$A$1,2)</f>
        <v>1184</v>
      </c>
      <c r="L6" s="760" t="n">
        <f aca="false">ROUNDUP(ROUNDUP(J6*0.9,1)*$A$1,2)</f>
        <v>1088</v>
      </c>
      <c r="M6" s="761"/>
    </row>
    <row collapsed="false" customFormat="false" customHeight="true" hidden="false" ht="21.75" outlineLevel="0" r="7">
      <c r="A7" s="751"/>
      <c r="B7" s="752" t="s">
        <v>567</v>
      </c>
      <c r="C7" s="752"/>
      <c r="D7" s="752"/>
      <c r="E7" s="752"/>
      <c r="F7" s="752"/>
      <c r="G7" s="752"/>
      <c r="H7" s="752"/>
      <c r="I7" s="752"/>
      <c r="J7" s="753"/>
      <c r="K7" s="754"/>
      <c r="L7" s="755"/>
      <c r="M7" s="622"/>
    </row>
    <row collapsed="false" customFormat="false" customHeight="true" hidden="false" ht="82.5" outlineLevel="0" r="8">
      <c r="A8" s="763"/>
      <c r="B8" s="764" t="s">
        <v>568</v>
      </c>
      <c r="C8" s="764"/>
      <c r="D8" s="765" t="s">
        <v>569</v>
      </c>
      <c r="E8" s="765"/>
      <c r="F8" s="765"/>
      <c r="G8" s="765"/>
      <c r="H8" s="765"/>
      <c r="I8" s="765"/>
      <c r="J8" s="759" t="n">
        <v>12.6</v>
      </c>
      <c r="K8" s="766" t="n">
        <f aca="false">ROUNDUP(J8*$A$1,2)</f>
        <v>4032</v>
      </c>
      <c r="L8" s="766" t="n">
        <f aca="false">ROUNDUP(ROUNDUP(J8*0.9,1)*$A$1,2)</f>
        <v>3648</v>
      </c>
      <c r="M8" s="622"/>
    </row>
    <row collapsed="false" customFormat="false" customHeight="true" hidden="false" ht="82.5" outlineLevel="0" r="9">
      <c r="A9" s="763"/>
      <c r="B9" s="764" t="s">
        <v>570</v>
      </c>
      <c r="C9" s="764"/>
      <c r="D9" s="765" t="s">
        <v>571</v>
      </c>
      <c r="E9" s="765"/>
      <c r="F9" s="765"/>
      <c r="G9" s="765"/>
      <c r="H9" s="765"/>
      <c r="I9" s="765"/>
      <c r="J9" s="759" t="n">
        <v>115.2</v>
      </c>
      <c r="K9" s="766" t="n">
        <f aca="false">ROUNDUP(J9*$A$1,2)</f>
        <v>36864</v>
      </c>
      <c r="L9" s="766" t="n">
        <f aca="false">ROUNDUP(ROUNDUP(J9*0.9,1)*$A$1,2)</f>
        <v>33184</v>
      </c>
      <c r="M9" s="622"/>
    </row>
    <row collapsed="false" customFormat="false" customHeight="true" hidden="false" ht="21.75" outlineLevel="0" r="10">
      <c r="A10" s="751"/>
      <c r="B10" s="752" t="s">
        <v>572</v>
      </c>
      <c r="C10" s="752"/>
      <c r="D10" s="752"/>
      <c r="E10" s="752"/>
      <c r="F10" s="752"/>
      <c r="G10" s="752"/>
      <c r="H10" s="752"/>
      <c r="I10" s="752"/>
      <c r="J10" s="767"/>
      <c r="K10" s="768"/>
      <c r="L10" s="768"/>
      <c r="M10" s="622"/>
    </row>
    <row collapsed="false" customFormat="false" customHeight="true" hidden="false" ht="81" outlineLevel="0" r="11">
      <c r="A11" s="763"/>
      <c r="B11" s="764" t="s">
        <v>573</v>
      </c>
      <c r="C11" s="764"/>
      <c r="D11" s="765" t="s">
        <v>574</v>
      </c>
      <c r="E11" s="765"/>
      <c r="F11" s="765"/>
      <c r="G11" s="765"/>
      <c r="H11" s="765"/>
      <c r="I11" s="765"/>
      <c r="J11" s="759" t="n">
        <v>17</v>
      </c>
      <c r="K11" s="766" t="n">
        <f aca="false">ROUNDUP(J11*$A$1,2)</f>
        <v>5440</v>
      </c>
      <c r="L11" s="766" t="n">
        <f aca="false">ROUNDUP(ROUNDUP(J11*0.9,1)*$A$1,2)</f>
        <v>4896</v>
      </c>
      <c r="M11" s="622"/>
    </row>
    <row collapsed="false" customFormat="false" customHeight="true" hidden="false" ht="21.75" outlineLevel="0" r="12">
      <c r="A12" s="751"/>
      <c r="B12" s="752" t="s">
        <v>575</v>
      </c>
      <c r="C12" s="752"/>
      <c r="D12" s="752"/>
      <c r="E12" s="752"/>
      <c r="F12" s="752"/>
      <c r="G12" s="752"/>
      <c r="H12" s="752"/>
      <c r="I12" s="752"/>
      <c r="J12" s="767"/>
      <c r="K12" s="768"/>
      <c r="L12" s="768"/>
      <c r="M12" s="622"/>
    </row>
    <row collapsed="false" customFormat="false" customHeight="true" hidden="false" ht="82.5" outlineLevel="0" r="13">
      <c r="A13" s="763"/>
      <c r="B13" s="764" t="s">
        <v>576</v>
      </c>
      <c r="C13" s="764"/>
      <c r="D13" s="765" t="s">
        <v>577</v>
      </c>
      <c r="E13" s="765"/>
      <c r="F13" s="765"/>
      <c r="G13" s="765"/>
      <c r="H13" s="765"/>
      <c r="I13" s="765"/>
      <c r="J13" s="759" t="n">
        <v>15</v>
      </c>
      <c r="K13" s="766" t="n">
        <f aca="false">ROUNDUP(J13*$A$1,2)</f>
        <v>4800</v>
      </c>
      <c r="L13" s="766" t="n">
        <f aca="false">ROUNDUP(ROUNDUP(J13*0.9,1)*$A$1,2)</f>
        <v>4320</v>
      </c>
      <c r="M13" s="622"/>
    </row>
    <row collapsed="false" customFormat="false" customHeight="true" hidden="false" ht="82.5" outlineLevel="0" r="14">
      <c r="A14" s="763"/>
      <c r="B14" s="764" t="s">
        <v>578</v>
      </c>
      <c r="C14" s="764"/>
      <c r="D14" s="765" t="s">
        <v>579</v>
      </c>
      <c r="E14" s="765"/>
      <c r="F14" s="765"/>
      <c r="G14" s="765"/>
      <c r="H14" s="765"/>
      <c r="I14" s="765"/>
      <c r="J14" s="759" t="n">
        <v>210</v>
      </c>
      <c r="K14" s="766" t="n">
        <f aca="false">ROUNDUP(J14*$A$1,2)</f>
        <v>67200</v>
      </c>
      <c r="L14" s="766" t="n">
        <f aca="false">ROUNDUP(ROUNDUP(J14*0.9,1)*$A$1,2)</f>
        <v>60480</v>
      </c>
      <c r="M14" s="622"/>
    </row>
    <row collapsed="false" customFormat="false" customHeight="true" hidden="false" ht="21.75" outlineLevel="0" r="15">
      <c r="A15" s="751"/>
      <c r="B15" s="752" t="s">
        <v>580</v>
      </c>
      <c r="C15" s="752"/>
      <c r="D15" s="752"/>
      <c r="E15" s="752"/>
      <c r="F15" s="752"/>
      <c r="G15" s="752"/>
      <c r="H15" s="752"/>
      <c r="I15" s="752"/>
      <c r="J15" s="767"/>
      <c r="K15" s="768"/>
      <c r="L15" s="768"/>
      <c r="M15" s="622"/>
    </row>
    <row collapsed="false" customFormat="false" customHeight="true" hidden="false" ht="128.25" outlineLevel="0" r="16">
      <c r="A16" s="763"/>
      <c r="B16" s="764" t="s">
        <v>581</v>
      </c>
      <c r="C16" s="764"/>
      <c r="D16" s="765" t="s">
        <v>582</v>
      </c>
      <c r="E16" s="765"/>
      <c r="F16" s="765"/>
      <c r="G16" s="765"/>
      <c r="H16" s="765"/>
      <c r="I16" s="765"/>
      <c r="J16" s="759" t="n">
        <v>8.8</v>
      </c>
      <c r="K16" s="766" t="n">
        <f aca="false">ROUNDUP(J16*$A$1,2)</f>
        <v>2816</v>
      </c>
      <c r="L16" s="766" t="n">
        <f aca="false">ROUNDUP(ROUNDUP(J16*0.9,1)*$A$1,2)</f>
        <v>2560</v>
      </c>
      <c r="M16" s="622"/>
    </row>
    <row collapsed="false" customFormat="false" customHeight="true" hidden="false" ht="21.75" outlineLevel="0" r="17">
      <c r="A17" s="751"/>
      <c r="B17" s="752" t="s">
        <v>583</v>
      </c>
      <c r="C17" s="752"/>
      <c r="D17" s="752"/>
      <c r="E17" s="752"/>
      <c r="F17" s="752"/>
      <c r="G17" s="752"/>
      <c r="H17" s="752"/>
      <c r="I17" s="752"/>
      <c r="J17" s="767"/>
      <c r="K17" s="768"/>
      <c r="L17" s="768"/>
      <c r="M17" s="622"/>
    </row>
    <row collapsed="false" customFormat="false" customHeight="true" hidden="false" ht="111.75" outlineLevel="0" r="18">
      <c r="A18" s="763"/>
      <c r="B18" s="764" t="s">
        <v>584</v>
      </c>
      <c r="C18" s="764"/>
      <c r="D18" s="765" t="s">
        <v>585</v>
      </c>
      <c r="E18" s="765"/>
      <c r="F18" s="765"/>
      <c r="G18" s="765"/>
      <c r="H18" s="765"/>
      <c r="I18" s="765"/>
      <c r="J18" s="759" t="n">
        <v>50</v>
      </c>
      <c r="K18" s="766" t="n">
        <f aca="false">ROUNDUP(J18*$A$1,2)</f>
        <v>16000</v>
      </c>
      <c r="L18" s="766" t="n">
        <f aca="false">ROUNDUP(ROUNDUP(J18*0.9,1)*$A$1,2)</f>
        <v>14400</v>
      </c>
      <c r="M18" s="622"/>
    </row>
    <row collapsed="false" customFormat="false" customHeight="true" hidden="false" ht="26.25" outlineLevel="0" r="19">
      <c r="A19" s="769"/>
      <c r="B19" s="770" t="s">
        <v>586</v>
      </c>
      <c r="C19" s="770"/>
      <c r="D19" s="770"/>
      <c r="E19" s="770"/>
      <c r="F19" s="770"/>
      <c r="G19" s="770"/>
      <c r="H19" s="770"/>
      <c r="I19" s="770"/>
      <c r="J19" s="767"/>
      <c r="K19" s="768"/>
      <c r="L19" s="768"/>
      <c r="M19" s="622"/>
    </row>
    <row collapsed="false" customFormat="false" customHeight="true" hidden="false" ht="82.5" outlineLevel="0" r="20">
      <c r="A20" s="763"/>
      <c r="B20" s="764" t="s">
        <v>587</v>
      </c>
      <c r="C20" s="764"/>
      <c r="D20" s="771" t="s">
        <v>588</v>
      </c>
      <c r="E20" s="771"/>
      <c r="F20" s="771"/>
      <c r="G20" s="771"/>
      <c r="H20" s="771"/>
      <c r="I20" s="771"/>
      <c r="J20" s="759" t="n">
        <v>0.6</v>
      </c>
      <c r="K20" s="766" t="n">
        <f aca="false">ROUNDUP(J20*$A$1,2)</f>
        <v>192</v>
      </c>
      <c r="L20" s="766" t="n">
        <f aca="false">ROUNDUP(ROUNDUP(J20*0.9,1)*$A$1,2)</f>
        <v>192</v>
      </c>
      <c r="M20" s="622"/>
    </row>
    <row collapsed="false" customFormat="false" customHeight="true" hidden="false" ht="94.5" outlineLevel="0" r="21">
      <c r="A21" s="763"/>
      <c r="B21" s="764" t="s">
        <v>589</v>
      </c>
      <c r="C21" s="764"/>
      <c r="D21" s="771" t="s">
        <v>590</v>
      </c>
      <c r="E21" s="771"/>
      <c r="F21" s="771"/>
      <c r="G21" s="771"/>
      <c r="H21" s="771"/>
      <c r="I21" s="771"/>
      <c r="J21" s="759" t="n">
        <v>0.6</v>
      </c>
      <c r="K21" s="766" t="n">
        <f aca="false">ROUNDUP(J21*$A$1,2)</f>
        <v>192</v>
      </c>
      <c r="L21" s="766" t="n">
        <f aca="false">ROUNDUP(ROUNDUP(J21*0.9,1)*$A$1,2)</f>
        <v>192</v>
      </c>
      <c r="M21" s="622"/>
    </row>
    <row collapsed="false" customFormat="false" customHeight="true" hidden="false" ht="93.75" outlineLevel="0" r="22">
      <c r="A22" s="763"/>
      <c r="B22" s="764" t="s">
        <v>591</v>
      </c>
      <c r="C22" s="764"/>
      <c r="D22" s="771" t="s">
        <v>592</v>
      </c>
      <c r="E22" s="771"/>
      <c r="F22" s="771"/>
      <c r="G22" s="771"/>
      <c r="H22" s="771"/>
      <c r="I22" s="771"/>
      <c r="J22" s="759" t="n">
        <v>0.6</v>
      </c>
      <c r="K22" s="772" t="n">
        <f aca="false">ROUNDUP(J22*$A$1,2)</f>
        <v>192</v>
      </c>
      <c r="L22" s="772" t="n">
        <f aca="false">ROUNDUP(ROUNDUP(J22*0.9,1)*$A$1,2)</f>
        <v>192</v>
      </c>
      <c r="M22" s="622"/>
    </row>
    <row collapsed="false" customFormat="false" customHeight="true" hidden="false" ht="75" outlineLevel="0" r="23">
      <c r="A23" s="763"/>
      <c r="B23" s="764" t="s">
        <v>593</v>
      </c>
      <c r="C23" s="764"/>
      <c r="D23" s="771" t="s">
        <v>594</v>
      </c>
      <c r="E23" s="771"/>
      <c r="F23" s="771"/>
      <c r="G23" s="771"/>
      <c r="H23" s="771"/>
      <c r="I23" s="771"/>
      <c r="J23" s="759" t="n">
        <v>0.6</v>
      </c>
      <c r="K23" s="773" t="n">
        <f aca="false">ROUNDUP(J23*$A$1,2)</f>
        <v>192</v>
      </c>
      <c r="L23" s="773" t="n">
        <f aca="false">ROUNDUP(ROUNDUP(J23*0.9,1)*$A$1,2)</f>
        <v>192</v>
      </c>
      <c r="M23" s="622"/>
    </row>
    <row collapsed="false" customFormat="false" customHeight="true" hidden="false" ht="48" outlineLevel="0" r="24">
      <c r="A24" s="774"/>
      <c r="B24" s="775" t="s">
        <v>595</v>
      </c>
      <c r="C24" s="775"/>
      <c r="D24" s="776" t="s">
        <v>596</v>
      </c>
      <c r="E24" s="776"/>
      <c r="F24" s="776"/>
      <c r="G24" s="776"/>
      <c r="H24" s="776"/>
      <c r="I24" s="765" t="s">
        <v>597</v>
      </c>
      <c r="J24" s="759" t="n">
        <v>0.43</v>
      </c>
      <c r="K24" s="766" t="n">
        <f aca="false">ROUNDUP(0.57*$A$1,2)</f>
        <v>182.4</v>
      </c>
      <c r="L24" s="766" t="n">
        <f aca="false">ROUNDUP(0.54*$A$1,2)</f>
        <v>172.8</v>
      </c>
      <c r="M24" s="622"/>
    </row>
    <row collapsed="false" customFormat="false" customHeight="true" hidden="false" ht="51" outlineLevel="0" r="25">
      <c r="A25" s="777"/>
      <c r="B25" s="778" t="s">
        <v>598</v>
      </c>
      <c r="C25" s="778"/>
      <c r="D25" s="776" t="s">
        <v>599</v>
      </c>
      <c r="E25" s="776"/>
      <c r="F25" s="776"/>
      <c r="G25" s="776"/>
      <c r="H25" s="776"/>
      <c r="I25" s="765"/>
      <c r="J25" s="759" t="n">
        <v>0.58</v>
      </c>
      <c r="K25" s="766" t="n">
        <f aca="false">ROUNDUP(0.43*$A$1,2)</f>
        <v>137.6</v>
      </c>
      <c r="L25" s="766" t="n">
        <f aca="false">ROUNDUP(0.41*$A$1,2)</f>
        <v>131.2</v>
      </c>
      <c r="M25" s="622"/>
    </row>
    <row collapsed="false" customFormat="false" customHeight="true" hidden="false" ht="48" outlineLevel="0" r="26">
      <c r="A26" s="779"/>
      <c r="B26" s="780" t="s">
        <v>600</v>
      </c>
      <c r="C26" s="780"/>
      <c r="D26" s="781" t="s">
        <v>601</v>
      </c>
      <c r="E26" s="781"/>
      <c r="F26" s="781"/>
      <c r="G26" s="781"/>
      <c r="H26" s="781"/>
      <c r="I26" s="782" t="s">
        <v>602</v>
      </c>
      <c r="J26" s="759" t="n">
        <v>1.4</v>
      </c>
      <c r="K26" s="783" t="n">
        <f aca="false">ROUNDUP(J26*$A$1,2)</f>
        <v>448</v>
      </c>
      <c r="L26" s="783" t="n">
        <f aca="false">ROUNDUP(ROUNDUP(J26*0.9,1)*$A$1,2)</f>
        <v>416</v>
      </c>
      <c r="M26" s="622"/>
    </row>
    <row collapsed="false" customFormat="false" customHeight="true" hidden="false" ht="51" outlineLevel="0" r="27">
      <c r="A27" s="784"/>
      <c r="B27" s="785" t="s">
        <v>603</v>
      </c>
      <c r="C27" s="785"/>
      <c r="D27" s="781" t="s">
        <v>604</v>
      </c>
      <c r="E27" s="781"/>
      <c r="F27" s="781"/>
      <c r="G27" s="781"/>
      <c r="H27" s="781"/>
      <c r="I27" s="782"/>
      <c r="J27" s="759" t="n">
        <v>2.2</v>
      </c>
      <c r="K27" s="766" t="n">
        <f aca="false">ROUNDUP(J27*$A$1,2)</f>
        <v>704</v>
      </c>
      <c r="L27" s="766" t="n">
        <f aca="false">ROUNDUP(ROUNDUP(J27*0.9,1)*$A$1,2)</f>
        <v>640</v>
      </c>
      <c r="M27" s="622"/>
    </row>
    <row collapsed="false" customFormat="false" customHeight="true" hidden="false" ht="86.25" outlineLevel="0" r="28">
      <c r="A28" s="786"/>
      <c r="B28" s="787" t="s">
        <v>605</v>
      </c>
      <c r="C28" s="787"/>
      <c r="D28" s="788" t="s">
        <v>606</v>
      </c>
      <c r="E28" s="788"/>
      <c r="F28" s="788"/>
      <c r="G28" s="788"/>
      <c r="H28" s="788"/>
      <c r="I28" s="788"/>
      <c r="J28" s="759" t="n">
        <v>0.23</v>
      </c>
      <c r="K28" s="766" t="n">
        <f aca="false">ROUNDUP(J28*$A$1,3)</f>
        <v>73.6</v>
      </c>
      <c r="L28" s="766" t="n">
        <f aca="false">ROUNDUP(ROUNDUP(J28*0.9,3)*$A$1,3)</f>
        <v>66.24</v>
      </c>
      <c r="M28" s="622"/>
    </row>
    <row collapsed="false" customFormat="false" customHeight="true" hidden="false" ht="79.5" outlineLevel="0" r="29">
      <c r="A29" s="789"/>
      <c r="B29" s="790" t="s">
        <v>607</v>
      </c>
      <c r="C29" s="790"/>
      <c r="D29" s="788" t="s">
        <v>608</v>
      </c>
      <c r="E29" s="788"/>
      <c r="F29" s="788"/>
      <c r="G29" s="788"/>
      <c r="H29" s="788"/>
      <c r="I29" s="788"/>
      <c r="J29" s="791" t="n">
        <v>0.19</v>
      </c>
      <c r="K29" s="766" t="n">
        <f aca="false">ROUNDUP(J29*$A$1,3)</f>
        <v>60.8</v>
      </c>
      <c r="L29" s="766" t="n">
        <f aca="false">ROUNDUP(ROUNDUP(J29*0.9,3)*$A$1,3)</f>
        <v>54.72</v>
      </c>
      <c r="M29" s="622"/>
    </row>
    <row collapsed="false" customFormat="false" customHeight="true" hidden="false" ht="26.25" outlineLevel="0" r="30">
      <c r="A30" s="792"/>
      <c r="B30" s="793" t="s">
        <v>609</v>
      </c>
      <c r="C30" s="793"/>
      <c r="D30" s="793"/>
      <c r="E30" s="793"/>
      <c r="F30" s="793"/>
      <c r="G30" s="793"/>
      <c r="H30" s="793"/>
      <c r="I30" s="793"/>
      <c r="J30" s="767"/>
      <c r="K30" s="794"/>
      <c r="L30" s="794"/>
      <c r="M30" s="622"/>
    </row>
    <row collapsed="false" customFormat="false" customHeight="true" hidden="false" ht="109.5" outlineLevel="0" r="31">
      <c r="A31" s="795" t="s">
        <v>610</v>
      </c>
      <c r="B31" s="795"/>
      <c r="C31" s="795"/>
      <c r="D31" s="796" t="s">
        <v>611</v>
      </c>
      <c r="E31" s="796"/>
      <c r="F31" s="796"/>
      <c r="G31" s="796"/>
      <c r="H31" s="796"/>
      <c r="I31" s="796"/>
      <c r="J31" s="759" t="n">
        <v>16</v>
      </c>
      <c r="K31" s="797" t="n">
        <f aca="false">ROUNDUP(J31*$A$1,2)</f>
        <v>5120</v>
      </c>
      <c r="L31" s="797" t="n">
        <f aca="false">ROUNDUP(ROUNDUP(J31*0.9,1)*$A$1,2)</f>
        <v>4608</v>
      </c>
      <c r="M31" s="622"/>
    </row>
    <row collapsed="false" customFormat="false" customHeight="true" hidden="false" ht="109.5" outlineLevel="0" r="32">
      <c r="A32" s="795" t="s">
        <v>612</v>
      </c>
      <c r="B32" s="795"/>
      <c r="C32" s="795"/>
      <c r="D32" s="796" t="s">
        <v>613</v>
      </c>
      <c r="E32" s="796"/>
      <c r="F32" s="796"/>
      <c r="G32" s="796"/>
      <c r="H32" s="796"/>
      <c r="I32" s="796"/>
      <c r="J32" s="759" t="n">
        <v>37.2</v>
      </c>
      <c r="K32" s="766" t="n">
        <f aca="false">ROUNDUP(J32*$A$1,2)</f>
        <v>11904</v>
      </c>
      <c r="L32" s="766" t="n">
        <f aca="false">ROUNDUP(ROUNDUP(J32*0.9,1)*$A$1,2)</f>
        <v>10720</v>
      </c>
      <c r="M32" s="622"/>
    </row>
    <row collapsed="false" customFormat="false" customHeight="true" hidden="false" ht="146.25" outlineLevel="0" r="33">
      <c r="A33" s="795" t="s">
        <v>614</v>
      </c>
      <c r="B33" s="795"/>
      <c r="C33" s="795"/>
      <c r="D33" s="796" t="s">
        <v>615</v>
      </c>
      <c r="E33" s="796"/>
      <c r="F33" s="796"/>
      <c r="G33" s="796"/>
      <c r="H33" s="796"/>
      <c r="I33" s="796"/>
      <c r="J33" s="759" t="n">
        <v>86.4</v>
      </c>
      <c r="K33" s="766" t="n">
        <f aca="false">ROUNDUP(J33*$A$1,2)</f>
        <v>27648</v>
      </c>
      <c r="L33" s="766" t="n">
        <f aca="false">ROUNDUP(ROUNDUP(J33*0.9,1)*$A$1,2)</f>
        <v>24896</v>
      </c>
      <c r="M33" s="622"/>
    </row>
    <row collapsed="false" customFormat="false" customHeight="true" hidden="false" ht="141.75" outlineLevel="0" r="34">
      <c r="A34" s="798" t="s">
        <v>616</v>
      </c>
      <c r="B34" s="798"/>
      <c r="C34" s="798"/>
      <c r="D34" s="796" t="s">
        <v>617</v>
      </c>
      <c r="E34" s="796"/>
      <c r="F34" s="796"/>
      <c r="G34" s="796"/>
      <c r="H34" s="796"/>
      <c r="I34" s="796"/>
      <c r="J34" s="759" t="n">
        <v>125.8</v>
      </c>
      <c r="K34" s="766" t="n">
        <f aca="false">ROUNDUP(J34*$A$1,2)</f>
        <v>40256</v>
      </c>
      <c r="L34" s="766" t="n">
        <f aca="false">ROUNDUP(ROUNDUP(J34*0.9,1)*$A$1,2)</f>
        <v>36256</v>
      </c>
      <c r="M34" s="622"/>
    </row>
    <row collapsed="false" customFormat="false" customHeight="true" hidden="false" ht="147" outlineLevel="0" r="35">
      <c r="A35" s="795" t="s">
        <v>618</v>
      </c>
      <c r="B35" s="795"/>
      <c r="C35" s="795"/>
      <c r="D35" s="796" t="s">
        <v>619</v>
      </c>
      <c r="E35" s="796"/>
      <c r="F35" s="796"/>
      <c r="G35" s="796"/>
      <c r="H35" s="796"/>
      <c r="I35" s="796"/>
      <c r="J35" s="759" t="n">
        <v>511.7</v>
      </c>
      <c r="K35" s="766" t="n">
        <f aca="false">ROUNDUP(J35*$A$1,2)</f>
        <v>163744</v>
      </c>
      <c r="L35" s="766" t="n">
        <f aca="false">ROUNDUP(ROUNDUP(J35*0.9,1)*$A$1,2)</f>
        <v>147392</v>
      </c>
      <c r="M35" s="622"/>
    </row>
    <row collapsed="false" customFormat="false" customHeight="true" hidden="false" ht="112.5" outlineLevel="0" r="36">
      <c r="A36" s="799" t="s">
        <v>620</v>
      </c>
      <c r="B36" s="799"/>
      <c r="C36" s="799"/>
      <c r="D36" s="796" t="s">
        <v>621</v>
      </c>
      <c r="E36" s="796"/>
      <c r="F36" s="796"/>
      <c r="G36" s="796"/>
      <c r="H36" s="796"/>
      <c r="I36" s="796"/>
      <c r="J36" s="759" t="n">
        <v>55.4</v>
      </c>
      <c r="K36" s="766" t="n">
        <f aca="false">ROUNDUP(J36*$A$1,2)</f>
        <v>17728</v>
      </c>
      <c r="L36" s="766" t="n">
        <f aca="false">ROUNDUP(ROUNDUP(J36*0.9,1)*$A$1,2)</f>
        <v>15968</v>
      </c>
      <c r="M36" s="622"/>
    </row>
    <row collapsed="false" customFormat="false" customHeight="true" hidden="false" ht="171" outlineLevel="0" r="37">
      <c r="A37" s="800" t="s">
        <v>622</v>
      </c>
      <c r="B37" s="800"/>
      <c r="C37" s="800"/>
      <c r="D37" s="796" t="s">
        <v>623</v>
      </c>
      <c r="E37" s="796"/>
      <c r="F37" s="796"/>
      <c r="G37" s="796"/>
      <c r="H37" s="796"/>
      <c r="I37" s="796"/>
      <c r="J37" s="759" t="n">
        <v>129.9</v>
      </c>
      <c r="K37" s="766" t="n">
        <f aca="false">ROUNDUP(J37*$A$1,2)</f>
        <v>41568</v>
      </c>
      <c r="L37" s="766" t="n">
        <f aca="false">ROUNDUP(ROUNDUP(J37*0.9,1)*$A$1,2)</f>
        <v>37440</v>
      </c>
      <c r="M37" s="622"/>
    </row>
    <row collapsed="false" customFormat="false" customHeight="true" hidden="false" ht="26.25" outlineLevel="0" r="38">
      <c r="A38" s="769"/>
      <c r="B38" s="770" t="s">
        <v>624</v>
      </c>
      <c r="C38" s="770"/>
      <c r="D38" s="770"/>
      <c r="E38" s="770"/>
      <c r="F38" s="770"/>
      <c r="G38" s="770"/>
      <c r="H38" s="770"/>
      <c r="I38" s="770"/>
      <c r="J38" s="767"/>
      <c r="K38" s="768"/>
      <c r="L38" s="768"/>
      <c r="M38" s="622"/>
    </row>
    <row collapsed="false" customFormat="true" customHeight="true" hidden="false" ht="93" outlineLevel="0" r="39" s="750">
      <c r="A39" s="801"/>
      <c r="B39" s="757" t="s">
        <v>625</v>
      </c>
      <c r="C39" s="757"/>
      <c r="D39" s="802" t="s">
        <v>626</v>
      </c>
      <c r="E39" s="802"/>
      <c r="F39" s="802"/>
      <c r="G39" s="802"/>
      <c r="H39" s="802"/>
      <c r="I39" s="802"/>
      <c r="J39" s="803" t="n">
        <v>4.4</v>
      </c>
      <c r="K39" s="766" t="n">
        <f aca="false">ROUNDUP(J39*$A$1,2)</f>
        <v>1408</v>
      </c>
      <c r="L39" s="766" t="n">
        <f aca="false">ROUNDUP(ROUNDUP(J39*0.9,1)*$A$1,2)</f>
        <v>1280</v>
      </c>
    </row>
    <row collapsed="false" customFormat="false" customHeight="true" hidden="false" ht="97.5" outlineLevel="0" r="40">
      <c r="A40" s="804"/>
      <c r="B40" s="757" t="s">
        <v>627</v>
      </c>
      <c r="C40" s="757"/>
      <c r="D40" s="765" t="s">
        <v>628</v>
      </c>
      <c r="E40" s="765"/>
      <c r="F40" s="765"/>
      <c r="G40" s="765"/>
      <c r="H40" s="765"/>
      <c r="I40" s="765"/>
      <c r="J40" s="803" t="n">
        <v>7</v>
      </c>
      <c r="K40" s="766" t="n">
        <f aca="false">ROUNDUP(J40*$A$1,2)</f>
        <v>2240</v>
      </c>
      <c r="L40" s="766" t="n">
        <f aca="false">ROUNDUP(ROUNDUP(J40*0.9,1)*$A$1,2)</f>
        <v>2016</v>
      </c>
      <c r="M40" s="622"/>
    </row>
    <row collapsed="false" customFormat="false" customHeight="true" hidden="false" ht="111.75" outlineLevel="0" r="41">
      <c r="A41" s="763"/>
      <c r="B41" s="764" t="s">
        <v>629</v>
      </c>
      <c r="C41" s="764"/>
      <c r="D41" s="805" t="s">
        <v>630</v>
      </c>
      <c r="E41" s="805"/>
      <c r="F41" s="805"/>
      <c r="G41" s="805"/>
      <c r="H41" s="805"/>
      <c r="I41" s="805"/>
      <c r="J41" s="806" t="n">
        <v>8.4</v>
      </c>
      <c r="K41" s="766" t="n">
        <f aca="false">ROUNDUP(J41*$A$1,2)</f>
        <v>2688</v>
      </c>
      <c r="L41" s="766" t="n">
        <f aca="false">ROUNDUP(ROUNDUP(J41*0.9,1)*$A$1,2)</f>
        <v>2432</v>
      </c>
      <c r="M41" s="622"/>
    </row>
    <row collapsed="false" customFormat="false" customHeight="true" hidden="false" ht="97.5" outlineLevel="0" r="42">
      <c r="A42" s="763"/>
      <c r="B42" s="764" t="s">
        <v>631</v>
      </c>
      <c r="C42" s="764"/>
      <c r="D42" s="807" t="s">
        <v>632</v>
      </c>
      <c r="E42" s="807"/>
      <c r="F42" s="807"/>
      <c r="G42" s="807"/>
      <c r="H42" s="807"/>
      <c r="I42" s="807"/>
      <c r="J42" s="806" t="n">
        <v>30.7</v>
      </c>
      <c r="K42" s="766" t="n">
        <f aca="false">ROUNDUP(J42*$A$1,2)</f>
        <v>9824</v>
      </c>
      <c r="L42" s="766" t="n">
        <f aca="false">ROUNDUP(ROUNDUP(J42*0.9,1)*$A$1,2)</f>
        <v>8864</v>
      </c>
      <c r="M42" s="622"/>
    </row>
    <row collapsed="false" customFormat="false" customHeight="true" hidden="false" ht="80.25" outlineLevel="0" r="43">
      <c r="A43" s="763"/>
      <c r="B43" s="764" t="s">
        <v>633</v>
      </c>
      <c r="C43" s="764"/>
      <c r="D43" s="805" t="s">
        <v>634</v>
      </c>
      <c r="E43" s="805"/>
      <c r="F43" s="805"/>
      <c r="G43" s="805"/>
      <c r="H43" s="805"/>
      <c r="I43" s="805"/>
      <c r="J43" s="806" t="n">
        <v>13</v>
      </c>
      <c r="K43" s="766" t="n">
        <f aca="false">ROUNDUP(J43*$A$1,2)</f>
        <v>4160</v>
      </c>
      <c r="L43" s="766" t="n">
        <f aca="false">ROUNDUP(ROUNDUP(J43*0.9,1)*$A$1,2)</f>
        <v>3744</v>
      </c>
      <c r="M43" s="622"/>
    </row>
    <row collapsed="false" customFormat="false" customHeight="true" hidden="false" ht="97.5" outlineLevel="0" r="44">
      <c r="A44" s="763"/>
      <c r="B44" s="764" t="s">
        <v>635</v>
      </c>
      <c r="C44" s="764"/>
      <c r="D44" s="807" t="s">
        <v>636</v>
      </c>
      <c r="E44" s="807"/>
      <c r="F44" s="807"/>
      <c r="G44" s="807"/>
      <c r="H44" s="807"/>
      <c r="I44" s="807"/>
      <c r="J44" s="806" t="n">
        <v>51.4</v>
      </c>
      <c r="K44" s="766" t="n">
        <f aca="false">ROUNDUP(J44*$A$1,2)</f>
        <v>16448</v>
      </c>
      <c r="L44" s="766" t="n">
        <f aca="false">ROUNDUP(ROUNDUP(J44*0.9,1)*$A$1,2)</f>
        <v>14816</v>
      </c>
      <c r="M44" s="622"/>
    </row>
    <row collapsed="false" customFormat="false" customHeight="true" hidden="false" ht="80.25" outlineLevel="0" r="45">
      <c r="A45" s="763"/>
      <c r="B45" s="764" t="s">
        <v>637</v>
      </c>
      <c r="C45" s="764"/>
      <c r="D45" s="805" t="s">
        <v>638</v>
      </c>
      <c r="E45" s="805"/>
      <c r="F45" s="805"/>
      <c r="G45" s="805"/>
      <c r="H45" s="805"/>
      <c r="I45" s="805"/>
      <c r="J45" s="806" t="n">
        <v>17.8</v>
      </c>
      <c r="K45" s="766" t="n">
        <f aca="false">ROUNDUP(J45*$A$1,2)</f>
        <v>5696</v>
      </c>
      <c r="L45" s="766" t="n">
        <f aca="false">ROUNDUP(ROUNDUP(J45*0.9,1)*$A$1,2)</f>
        <v>5152</v>
      </c>
      <c r="M45" s="622"/>
    </row>
    <row collapsed="false" customFormat="false" customHeight="true" hidden="false" ht="97.5" outlineLevel="0" r="46">
      <c r="A46" s="763"/>
      <c r="B46" s="764" t="s">
        <v>639</v>
      </c>
      <c r="C46" s="764"/>
      <c r="D46" s="807" t="s">
        <v>640</v>
      </c>
      <c r="E46" s="807"/>
      <c r="F46" s="807"/>
      <c r="G46" s="807"/>
      <c r="H46" s="807"/>
      <c r="I46" s="807"/>
      <c r="J46" s="806" t="n">
        <v>26</v>
      </c>
      <c r="K46" s="766" t="n">
        <f aca="false">ROUNDUP(J46*$A$1,2)</f>
        <v>8320</v>
      </c>
      <c r="L46" s="766" t="n">
        <f aca="false">ROUNDUP(ROUNDUP(J46*0.9,1)*$A$1,2)</f>
        <v>7488</v>
      </c>
      <c r="M46" s="622"/>
    </row>
    <row collapsed="false" customFormat="false" customHeight="true" hidden="false" ht="97.5" outlineLevel="0" r="47">
      <c r="A47" s="763"/>
      <c r="B47" s="764" t="s">
        <v>641</v>
      </c>
      <c r="C47" s="764"/>
      <c r="D47" s="807" t="s">
        <v>642</v>
      </c>
      <c r="E47" s="807"/>
      <c r="F47" s="807"/>
      <c r="G47" s="807"/>
      <c r="H47" s="807"/>
      <c r="I47" s="807"/>
      <c r="J47" s="806" t="n">
        <v>57.4</v>
      </c>
      <c r="K47" s="766" t="n">
        <f aca="false">ROUNDUP(J47*$A$1,2)</f>
        <v>18368</v>
      </c>
      <c r="L47" s="766" t="n">
        <f aca="false">ROUNDUP(ROUNDUP(J47*0.9,1)*$A$1,2)</f>
        <v>16544</v>
      </c>
      <c r="M47" s="622"/>
    </row>
    <row collapsed="false" customFormat="false" customHeight="true" hidden="false" ht="111.75" outlineLevel="0" r="48">
      <c r="A48" s="763"/>
      <c r="B48" s="764" t="s">
        <v>643</v>
      </c>
      <c r="C48" s="764"/>
      <c r="D48" s="807" t="s">
        <v>644</v>
      </c>
      <c r="E48" s="807"/>
      <c r="F48" s="807"/>
      <c r="G48" s="807"/>
      <c r="H48" s="807"/>
      <c r="I48" s="807"/>
      <c r="J48" s="806" t="n">
        <v>103.9</v>
      </c>
      <c r="K48" s="766" t="n">
        <f aca="false">ROUNDUP(J48*$A$1,2)</f>
        <v>33248</v>
      </c>
      <c r="L48" s="766" t="n">
        <f aca="false">ROUNDUP(ROUNDUP(J48*0.9,1)*$A$1,2)</f>
        <v>29952</v>
      </c>
      <c r="M48" s="622"/>
    </row>
    <row collapsed="false" customFormat="false" customHeight="true" hidden="false" ht="97.5" outlineLevel="0" r="49">
      <c r="A49" s="808"/>
      <c r="B49" s="809" t="s">
        <v>645</v>
      </c>
      <c r="C49" s="809"/>
      <c r="D49" s="810" t="s">
        <v>646</v>
      </c>
      <c r="E49" s="810"/>
      <c r="F49" s="810"/>
      <c r="G49" s="810"/>
      <c r="H49" s="810"/>
      <c r="I49" s="810"/>
      <c r="J49" s="806" t="n">
        <v>21.2</v>
      </c>
      <c r="K49" s="766" t="n">
        <f aca="false">ROUNDUP(J49*$A$1,2)</f>
        <v>6784</v>
      </c>
      <c r="L49" s="766" t="n">
        <f aca="false">ROUNDUP(ROUNDUP(J49*0.9,1)*$A$1,2)</f>
        <v>6112</v>
      </c>
      <c r="M49" s="622"/>
    </row>
    <row collapsed="false" customFormat="false" customHeight="true" hidden="false" ht="26.25" outlineLevel="0" r="50">
      <c r="A50" s="792"/>
      <c r="B50" s="793" t="s">
        <v>647</v>
      </c>
      <c r="C50" s="793"/>
      <c r="D50" s="793"/>
      <c r="E50" s="793"/>
      <c r="F50" s="793"/>
      <c r="G50" s="793"/>
      <c r="H50" s="793"/>
      <c r="I50" s="793"/>
      <c r="J50" s="767"/>
      <c r="K50" s="811"/>
      <c r="L50" s="811"/>
      <c r="M50" s="622"/>
    </row>
    <row collapsed="false" customFormat="false" customHeight="true" hidden="false" ht="199.5" outlineLevel="0" r="51">
      <c r="A51" s="795" t="s">
        <v>648</v>
      </c>
      <c r="B51" s="795"/>
      <c r="C51" s="795"/>
      <c r="D51" s="796" t="s">
        <v>649</v>
      </c>
      <c r="E51" s="796"/>
      <c r="F51" s="796"/>
      <c r="G51" s="796"/>
      <c r="H51" s="796"/>
      <c r="I51" s="796"/>
      <c r="J51" s="812" t="n">
        <v>22.54</v>
      </c>
      <c r="K51" s="766" t="n">
        <f aca="false">ROUNDUP(J51*$A$1*1.5,1)</f>
        <v>10819.2</v>
      </c>
      <c r="L51" s="766" t="n">
        <f aca="false">ROUNDUP(ROUNDUP(J51*1.375,1)*$A$1,2)</f>
        <v>9920</v>
      </c>
      <c r="M51" s="622"/>
    </row>
    <row collapsed="false" customFormat="false" customHeight="false" hidden="false" ht="15.95" outlineLevel="0" r="52">
      <c r="A52" s="174"/>
      <c r="B52" s="813"/>
      <c r="C52" s="813"/>
      <c r="D52" s="814"/>
      <c r="E52" s="814"/>
      <c r="F52" s="814"/>
      <c r="G52" s="814"/>
      <c r="H52" s="815"/>
      <c r="I52" s="46"/>
      <c r="J52" s="816"/>
      <c r="K52" s="817"/>
      <c r="L52" s="817"/>
      <c r="M52" s="622"/>
    </row>
    <row collapsed="false" customFormat="false" customHeight="false" hidden="false" ht="15.95" outlineLevel="0" r="53">
      <c r="A53" s="622"/>
      <c r="B53" s="623"/>
      <c r="C53" s="623"/>
      <c r="D53" s="624"/>
      <c r="E53" s="624"/>
      <c r="F53" s="624"/>
      <c r="G53" s="624"/>
      <c r="H53" s="151"/>
      <c r="I53" s="818"/>
      <c r="J53" s="819"/>
      <c r="K53" s="820"/>
      <c r="L53" s="820"/>
      <c r="M53" s="622"/>
    </row>
  </sheetData>
  <mergeCells count="89">
    <mergeCell ref="B1:I1"/>
    <mergeCell ref="B3:I3"/>
    <mergeCell ref="A4:I4"/>
    <mergeCell ref="B5:I5"/>
    <mergeCell ref="B6:C6"/>
    <mergeCell ref="D6:I6"/>
    <mergeCell ref="B7:I7"/>
    <mergeCell ref="B8:C8"/>
    <mergeCell ref="D8:I8"/>
    <mergeCell ref="B9:C9"/>
    <mergeCell ref="D9:I9"/>
    <mergeCell ref="B10:I10"/>
    <mergeCell ref="B11:C11"/>
    <mergeCell ref="D11:I11"/>
    <mergeCell ref="B12:I12"/>
    <mergeCell ref="B13:C13"/>
    <mergeCell ref="D13:I13"/>
    <mergeCell ref="B14:C14"/>
    <mergeCell ref="D14:I14"/>
    <mergeCell ref="B15:I15"/>
    <mergeCell ref="B16:C16"/>
    <mergeCell ref="D16:I16"/>
    <mergeCell ref="B17:I17"/>
    <mergeCell ref="B18:C18"/>
    <mergeCell ref="D18:I18"/>
    <mergeCell ref="B19:I19"/>
    <mergeCell ref="B20:C20"/>
    <mergeCell ref="D20:I20"/>
    <mergeCell ref="B21:C21"/>
    <mergeCell ref="D21:I21"/>
    <mergeCell ref="B22:C22"/>
    <mergeCell ref="D22:I22"/>
    <mergeCell ref="B23:C23"/>
    <mergeCell ref="D23:I23"/>
    <mergeCell ref="B24:C24"/>
    <mergeCell ref="D24:H24"/>
    <mergeCell ref="I24:I25"/>
    <mergeCell ref="B25:C25"/>
    <mergeCell ref="D25:H25"/>
    <mergeCell ref="B26:C26"/>
    <mergeCell ref="D26:H26"/>
    <mergeCell ref="I26:I27"/>
    <mergeCell ref="B27:C27"/>
    <mergeCell ref="D27:H27"/>
    <mergeCell ref="B28:C28"/>
    <mergeCell ref="D28:I28"/>
    <mergeCell ref="B29:C29"/>
    <mergeCell ref="D29:I29"/>
    <mergeCell ref="B30:I30"/>
    <mergeCell ref="A31:C31"/>
    <mergeCell ref="D31:I31"/>
    <mergeCell ref="A32:C32"/>
    <mergeCell ref="D32:I32"/>
    <mergeCell ref="A33:C33"/>
    <mergeCell ref="D33:I33"/>
    <mergeCell ref="A34:C34"/>
    <mergeCell ref="D34:I34"/>
    <mergeCell ref="A35:C35"/>
    <mergeCell ref="D35:I35"/>
    <mergeCell ref="A36:C36"/>
    <mergeCell ref="D36:I36"/>
    <mergeCell ref="A37:C37"/>
    <mergeCell ref="D37:I37"/>
    <mergeCell ref="B38:I38"/>
    <mergeCell ref="B39:C39"/>
    <mergeCell ref="D39:I39"/>
    <mergeCell ref="B40:C40"/>
    <mergeCell ref="D40:I40"/>
    <mergeCell ref="B41:C41"/>
    <mergeCell ref="D41:I41"/>
    <mergeCell ref="B42:C42"/>
    <mergeCell ref="D42:I42"/>
    <mergeCell ref="B43:C43"/>
    <mergeCell ref="D43:I43"/>
    <mergeCell ref="B44:C44"/>
    <mergeCell ref="D44:I44"/>
    <mergeCell ref="B45:C45"/>
    <mergeCell ref="D45:I45"/>
    <mergeCell ref="B46:C46"/>
    <mergeCell ref="D46:I46"/>
    <mergeCell ref="B47:C47"/>
    <mergeCell ref="D47:I47"/>
    <mergeCell ref="B48:C48"/>
    <mergeCell ref="D48:I48"/>
    <mergeCell ref="B49:C49"/>
    <mergeCell ref="D49:I49"/>
    <mergeCell ref="B50:I50"/>
    <mergeCell ref="A51:C51"/>
    <mergeCell ref="D51:I51"/>
  </mergeCells>
  <conditionalFormatting sqref="K:L"/>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sheetPr filterMode="false">
    <pageSetUpPr fitToPage="true"/>
  </sheetPr>
  <dimension ref="A1:O14"/>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100" zoomScalePageLayoutView="75">
      <pane activePane="bottomLeft" topLeftCell="A3" xSplit="0" ySplit="2"/>
      <selection activeCell="A1" activeCellId="0" pane="topLeft" sqref="A1"/>
      <selection activeCell="N1" activeCellId="0" pane="bottomLeft" sqref="N1"/>
    </sheetView>
  </sheetViews>
  <cols>
    <col collapsed="false" hidden="false" max="1" min="1" style="0" width="6.05882352941176"/>
    <col collapsed="false" hidden="false" max="2" min="2" style="0" width="20.9176470588235"/>
    <col collapsed="false" hidden="false" max="3" min="3" style="1" width="18.756862745098"/>
    <col collapsed="false" hidden="false" max="4" min="4" style="1" width="7.64313725490196"/>
    <col collapsed="false" hidden="false" max="5" min="5" style="2" width="5.48235294117647"/>
    <col collapsed="false" hidden="false" max="6" min="6" style="2" width="7.2156862745098"/>
    <col collapsed="false" hidden="false" max="7" min="7" style="2" width="9.38039215686275"/>
    <col collapsed="false" hidden="false" max="8" min="8" style="2" width="5.76862745098039"/>
    <col collapsed="false" hidden="false" max="9" min="9" style="3" width="5.76862745098039"/>
    <col collapsed="false" hidden="false" max="10" min="10" style="4" width="74.3176470588235"/>
    <col collapsed="false" hidden="true" max="11" min="11" style="352" width="0"/>
    <col collapsed="false" hidden="false" max="13" min="12" style="5" width="13.278431372549"/>
    <col collapsed="false" hidden="false" max="15" min="14" style="6" width="9.23529411764706"/>
    <col collapsed="false" hidden="false" max="1025" min="16" style="0" width="9.23529411764706"/>
  </cols>
  <sheetData>
    <row collapsed="false" customFormat="true" customHeight="true" hidden="false" ht="20.25" outlineLevel="0" r="1" s="4">
      <c r="A1" s="541" t="n">
        <f aca="false">'NOVIcam CCTV'!$A$1</f>
        <v>320</v>
      </c>
      <c r="B1" s="542"/>
      <c r="C1" s="543"/>
      <c r="D1" s="544" t="s">
        <v>650</v>
      </c>
      <c r="E1" s="544"/>
      <c r="F1" s="544"/>
      <c r="G1" s="544"/>
      <c r="H1" s="544"/>
      <c r="I1" s="544"/>
      <c r="J1" s="544"/>
      <c r="K1" s="821"/>
      <c r="L1" s="822" t="s">
        <v>1</v>
      </c>
      <c r="M1" s="12" t="s">
        <v>2</v>
      </c>
      <c r="N1" s="13"/>
      <c r="O1" s="13"/>
    </row>
    <row collapsed="false" customFormat="false" customHeight="true" hidden="false" ht="48.75" outlineLevel="0" r="2">
      <c r="A2" s="823"/>
      <c r="B2" s="824"/>
      <c r="C2" s="825"/>
      <c r="D2" s="825"/>
      <c r="E2" s="826"/>
      <c r="F2" s="826"/>
      <c r="G2" s="826"/>
      <c r="H2" s="827" t="s">
        <v>3</v>
      </c>
      <c r="I2" s="827"/>
      <c r="J2" s="827"/>
      <c r="K2" s="828"/>
      <c r="L2" s="829"/>
      <c r="M2" s="830"/>
    </row>
    <row collapsed="false" customFormat="false" customHeight="true" hidden="false" ht="30" outlineLevel="0" r="3">
      <c r="A3" s="831"/>
      <c r="B3" s="832"/>
      <c r="C3" s="121" t="s">
        <v>651</v>
      </c>
      <c r="D3" s="121"/>
      <c r="E3" s="121"/>
      <c r="F3" s="121"/>
      <c r="G3" s="121"/>
      <c r="H3" s="121"/>
      <c r="I3" s="121"/>
      <c r="J3" s="121"/>
      <c r="K3" s="833"/>
      <c r="L3" s="834"/>
      <c r="M3" s="835"/>
    </row>
    <row collapsed="false" customFormat="false" customHeight="true" hidden="false" ht="128.25" outlineLevel="0" r="4">
      <c r="A4" s="719"/>
      <c r="B4" s="836"/>
      <c r="C4" s="837" t="s">
        <v>652</v>
      </c>
      <c r="D4" s="837"/>
      <c r="E4" s="837"/>
      <c r="F4" s="837"/>
      <c r="G4" s="837"/>
      <c r="H4" s="837"/>
      <c r="I4" s="837"/>
      <c r="J4" s="837"/>
      <c r="K4" s="837"/>
      <c r="L4" s="837"/>
      <c r="M4" s="476"/>
    </row>
    <row collapsed="false" customFormat="false" customHeight="true" hidden="false" ht="33.75" outlineLevel="0" r="5">
      <c r="A5" s="838"/>
      <c r="B5" s="839" t="s">
        <v>653</v>
      </c>
      <c r="C5" s="714" t="s">
        <v>654</v>
      </c>
      <c r="D5" s="714"/>
      <c r="E5" s="714"/>
      <c r="F5" s="714"/>
      <c r="G5" s="714"/>
      <c r="H5" s="714"/>
      <c r="I5" s="714"/>
      <c r="J5" s="714"/>
      <c r="K5" s="715" t="n">
        <v>81.5</v>
      </c>
      <c r="L5" s="83" t="n">
        <f aca="false">ROUNDUP(209.2*$A$1,2)</f>
        <v>66944</v>
      </c>
      <c r="M5" s="111" t="n">
        <f aca="false">ROUNDUP(202.7*$A$1,2)</f>
        <v>64864</v>
      </c>
    </row>
    <row collapsed="false" customFormat="false" customHeight="true" hidden="false" ht="159" outlineLevel="0" r="6">
      <c r="A6" s="719"/>
      <c r="B6" s="836"/>
      <c r="C6" s="840" t="s">
        <v>655</v>
      </c>
      <c r="D6" s="840"/>
      <c r="E6" s="840"/>
      <c r="F6" s="840"/>
      <c r="G6" s="840"/>
      <c r="H6" s="840"/>
      <c r="I6" s="840"/>
      <c r="J6" s="840"/>
      <c r="K6" s="840"/>
      <c r="L6" s="840"/>
      <c r="M6" s="841"/>
    </row>
    <row collapsed="false" customFormat="false" customHeight="true" hidden="false" ht="33.75" outlineLevel="0" r="7">
      <c r="A7" s="723"/>
      <c r="B7" s="842" t="s">
        <v>656</v>
      </c>
      <c r="C7" s="714" t="s">
        <v>657</v>
      </c>
      <c r="D7" s="714"/>
      <c r="E7" s="714"/>
      <c r="F7" s="714"/>
      <c r="G7" s="714"/>
      <c r="H7" s="714"/>
      <c r="I7" s="714"/>
      <c r="J7" s="714"/>
      <c r="K7" s="715" t="n">
        <v>81.5</v>
      </c>
      <c r="L7" s="83" t="n">
        <f aca="false">ROUNDUP(415.2*$A$1,2)</f>
        <v>132864</v>
      </c>
      <c r="M7" s="111" t="n">
        <f aca="false">ROUNDUP(402.4*$A$1,2)</f>
        <v>128768</v>
      </c>
    </row>
    <row collapsed="false" customFormat="false" customHeight="true" hidden="false" ht="30" outlineLevel="0" r="8">
      <c r="A8" s="831"/>
      <c r="B8" s="832"/>
      <c r="C8" s="121" t="s">
        <v>658</v>
      </c>
      <c r="D8" s="121"/>
      <c r="E8" s="121"/>
      <c r="F8" s="121"/>
      <c r="G8" s="121"/>
      <c r="H8" s="121"/>
      <c r="I8" s="121"/>
      <c r="J8" s="121"/>
      <c r="K8" s="833"/>
      <c r="L8" s="834"/>
      <c r="M8" s="835"/>
    </row>
    <row collapsed="false" customFormat="false" customHeight="true" hidden="false" ht="179.25" outlineLevel="0" r="9">
      <c r="A9" s="719"/>
      <c r="B9" s="836"/>
      <c r="C9" s="837" t="s">
        <v>659</v>
      </c>
      <c r="D9" s="837"/>
      <c r="E9" s="837"/>
      <c r="F9" s="837"/>
      <c r="G9" s="837"/>
      <c r="H9" s="837"/>
      <c r="I9" s="837"/>
      <c r="J9" s="837"/>
      <c r="K9" s="837"/>
      <c r="L9" s="837"/>
      <c r="M9" s="476"/>
    </row>
    <row collapsed="false" customFormat="false" customHeight="true" hidden="false" ht="33.75" outlineLevel="0" r="10">
      <c r="A10" s="723"/>
      <c r="B10" s="842" t="s">
        <v>660</v>
      </c>
      <c r="C10" s="714" t="s">
        <v>661</v>
      </c>
      <c r="D10" s="714"/>
      <c r="E10" s="714"/>
      <c r="F10" s="714"/>
      <c r="G10" s="714"/>
      <c r="H10" s="714"/>
      <c r="I10" s="714"/>
      <c r="J10" s="714"/>
      <c r="K10" s="715" t="n">
        <v>81.5</v>
      </c>
      <c r="L10" s="83" t="n">
        <f aca="false">ROUNDUP(81.5*$A$1,2)</f>
        <v>26080</v>
      </c>
      <c r="M10" s="111" t="n">
        <f aca="false">ROUNDUP(78.1*$A$1,2)</f>
        <v>24992</v>
      </c>
    </row>
    <row collapsed="false" customFormat="false" customHeight="true" hidden="false" ht="33.75" outlineLevel="0" r="11">
      <c r="A11" s="723"/>
      <c r="B11" s="842" t="s">
        <v>662</v>
      </c>
      <c r="C11" s="714" t="s">
        <v>663</v>
      </c>
      <c r="D11" s="714"/>
      <c r="E11" s="714"/>
      <c r="F11" s="714"/>
      <c r="G11" s="714"/>
      <c r="H11" s="714"/>
      <c r="I11" s="714"/>
      <c r="J11" s="714"/>
      <c r="K11" s="715" t="n">
        <v>112</v>
      </c>
      <c r="L11" s="83" t="n">
        <f aca="false">ROUNDUP(112*$A$1,2)</f>
        <v>35840</v>
      </c>
      <c r="M11" s="111" t="n">
        <f aca="false">ROUNDUP(107.3*$A$1,2)</f>
        <v>34336</v>
      </c>
    </row>
    <row collapsed="false" customFormat="false" customHeight="true" hidden="false" ht="33.75" outlineLevel="0" r="12">
      <c r="A12" s="723"/>
      <c r="B12" s="842" t="s">
        <v>664</v>
      </c>
      <c r="C12" s="714" t="s">
        <v>665</v>
      </c>
      <c r="D12" s="714"/>
      <c r="E12" s="714"/>
      <c r="F12" s="714"/>
      <c r="G12" s="714"/>
      <c r="H12" s="714"/>
      <c r="I12" s="714"/>
      <c r="J12" s="714"/>
      <c r="K12" s="715" t="n">
        <v>147.4</v>
      </c>
      <c r="L12" s="83" t="n">
        <f aca="false">ROUNDUP(147.4*$A$1,2)</f>
        <v>47168</v>
      </c>
      <c r="M12" s="111" t="n">
        <f aca="false">ROUNDUP(141.2*$A$1,2)</f>
        <v>45184</v>
      </c>
    </row>
    <row collapsed="false" customFormat="false" customHeight="true" hidden="false" ht="33.75" outlineLevel="0" r="13">
      <c r="A13" s="723"/>
      <c r="B13" s="842" t="s">
        <v>666</v>
      </c>
      <c r="C13" s="714" t="s">
        <v>667</v>
      </c>
      <c r="D13" s="714"/>
      <c r="E13" s="714"/>
      <c r="F13" s="714"/>
      <c r="G13" s="714"/>
      <c r="H13" s="714"/>
      <c r="I13" s="714"/>
      <c r="J13" s="714"/>
      <c r="K13" s="715" t="n">
        <v>216</v>
      </c>
      <c r="L13" s="83" t="n">
        <f aca="false">ROUNDUP(216.2*$A$1,2)</f>
        <v>69184</v>
      </c>
      <c r="M13" s="111" t="n">
        <f aca="false">ROUNDUP(207.2*$A$1,2)</f>
        <v>66304</v>
      </c>
    </row>
    <row collapsed="false" customFormat="false" customHeight="true" hidden="false" ht="33.75" outlineLevel="0" r="14">
      <c r="A14" s="725"/>
      <c r="B14" s="843" t="s">
        <v>668</v>
      </c>
      <c r="C14" s="844" t="s">
        <v>669</v>
      </c>
      <c r="D14" s="844"/>
      <c r="E14" s="844"/>
      <c r="F14" s="844"/>
      <c r="G14" s="844"/>
      <c r="H14" s="844"/>
      <c r="I14" s="844"/>
      <c r="J14" s="844"/>
      <c r="K14" s="845" t="n">
        <v>216</v>
      </c>
      <c r="L14" s="117" t="n">
        <f aca="false">ROUNDUP(358.9*$A$1,2)</f>
        <v>114848</v>
      </c>
      <c r="M14" s="111" t="n">
        <f aca="false">ROUNDUP(350.8*$A$1,2)</f>
        <v>112256</v>
      </c>
    </row>
  </sheetData>
  <mergeCells count="14">
    <mergeCell ref="D1:J1"/>
    <mergeCell ref="H2:J2"/>
    <mergeCell ref="C3:J3"/>
    <mergeCell ref="C4:L4"/>
    <mergeCell ref="C5:J5"/>
    <mergeCell ref="C6:L6"/>
    <mergeCell ref="C7:J7"/>
    <mergeCell ref="C8:J8"/>
    <mergeCell ref="C9:L9"/>
    <mergeCell ref="C10:J10"/>
    <mergeCell ref="C11:J11"/>
    <mergeCell ref="C12:J12"/>
    <mergeCell ref="C13:J13"/>
    <mergeCell ref="C14:J14"/>
  </mergeCells>
  <conditionalFormatting sqref="L:M"/>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A1:N22"/>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100" zoomScalePageLayoutView="75">
      <pane activePane="bottomLeft" topLeftCell="A3" xSplit="0" ySplit="2"/>
      <selection activeCell="A1" activeCellId="0" pane="topLeft" sqref="A1"/>
      <selection activeCell="N1" activeCellId="0" pane="bottomLeft" sqref="N1"/>
    </sheetView>
  </sheetViews>
  <cols>
    <col collapsed="false" hidden="false" max="1" min="1" style="35" width="6.49411764705882"/>
    <col collapsed="false" hidden="false" max="2" min="2" style="35" width="22.6549019607843"/>
    <col collapsed="false" hidden="false" max="3" min="3" style="3" width="19.9058823529412"/>
    <col collapsed="false" hidden="false" max="4" min="4" style="3" width="11.3960784313726"/>
    <col collapsed="false" hidden="false" max="5" min="5" style="36" width="5.48235294117647"/>
    <col collapsed="false" hidden="false" max="6" min="6" style="36" width="7.64313725490196"/>
    <col collapsed="false" hidden="false" max="7" min="7" style="36" width="9.81176470588235"/>
    <col collapsed="false" hidden="false" max="8" min="8" style="36" width="5.76862745098039"/>
    <col collapsed="false" hidden="false" max="9" min="9" style="3" width="5.76862745098039"/>
    <col collapsed="false" hidden="false" max="10" min="10" style="4" width="74.1725490196078"/>
    <col collapsed="false" hidden="true" max="11" min="11" style="37" width="0"/>
    <col collapsed="false" hidden="false" max="12" min="12" style="38" width="12.1176470588235"/>
    <col collapsed="false" hidden="false" max="13" min="13" style="39" width="12.2627450980392"/>
    <col collapsed="false" hidden="false" max="14" min="14" style="4" width="9.23529411764706"/>
    <col collapsed="false" hidden="false" max="16" min="15" style="13" width="9.23529411764706"/>
    <col collapsed="false" hidden="false" max="1025" min="17" style="4" width="9.23529411764706"/>
  </cols>
  <sheetData>
    <row collapsed="false" customFormat="false" customHeight="true" hidden="false" ht="20.25" outlineLevel="0" r="1">
      <c r="A1" s="40" t="n">
        <v>320</v>
      </c>
      <c r="B1" s="40"/>
      <c r="C1" s="41"/>
      <c r="D1" s="42" t="s">
        <v>9</v>
      </c>
      <c r="E1" s="42"/>
      <c r="F1" s="42"/>
      <c r="G1" s="42"/>
      <c r="H1" s="42"/>
      <c r="I1" s="42"/>
      <c r="J1" s="42"/>
      <c r="K1" s="43"/>
      <c r="L1" s="44" t="s">
        <v>1</v>
      </c>
      <c r="M1" s="45" t="s">
        <v>2</v>
      </c>
      <c r="N1" s="46"/>
    </row>
    <row collapsed="false" customFormat="false" customHeight="true" hidden="false" ht="48.75" outlineLevel="0" r="2">
      <c r="A2" s="47"/>
      <c r="B2" s="48"/>
      <c r="C2" s="49"/>
      <c r="D2" s="49"/>
      <c r="E2" s="50"/>
      <c r="F2" s="50"/>
      <c r="G2" s="50"/>
      <c r="H2" s="51" t="s">
        <v>3</v>
      </c>
      <c r="I2" s="51"/>
      <c r="J2" s="51"/>
      <c r="K2" s="52"/>
      <c r="L2" s="53"/>
      <c r="M2" s="54"/>
      <c r="N2" s="46"/>
    </row>
    <row collapsed="false" customFormat="false" customHeight="true" hidden="false" ht="26.25" outlineLevel="0" r="3">
      <c r="A3" s="55"/>
      <c r="B3" s="56"/>
      <c r="C3" s="57" t="s">
        <v>10</v>
      </c>
      <c r="D3" s="57"/>
      <c r="E3" s="57"/>
      <c r="F3" s="57"/>
      <c r="G3" s="57"/>
      <c r="H3" s="57"/>
      <c r="I3" s="57"/>
      <c r="J3" s="57"/>
      <c r="K3" s="58"/>
      <c r="L3" s="59"/>
      <c r="M3" s="60"/>
      <c r="N3" s="46"/>
    </row>
    <row collapsed="false" customFormat="false" customHeight="true" hidden="false" ht="108" outlineLevel="0" r="4">
      <c r="A4" s="61"/>
      <c r="B4" s="62"/>
      <c r="C4" s="63" t="s">
        <v>11</v>
      </c>
      <c r="D4" s="63"/>
      <c r="E4" s="63"/>
      <c r="F4" s="63"/>
      <c r="G4" s="63"/>
      <c r="H4" s="63"/>
      <c r="I4" s="63"/>
      <c r="J4" s="63"/>
      <c r="K4" s="64"/>
      <c r="L4" s="65"/>
      <c r="M4" s="66"/>
      <c r="N4" s="46"/>
    </row>
    <row collapsed="false" customFormat="false" customHeight="true" hidden="false" ht="13.5" outlineLevel="0" r="5">
      <c r="A5" s="67"/>
      <c r="B5" s="68"/>
      <c r="C5" s="69" t="s">
        <v>12</v>
      </c>
      <c r="D5" s="69" t="s">
        <v>13</v>
      </c>
      <c r="E5" s="69" t="s">
        <v>14</v>
      </c>
      <c r="F5" s="69" t="s">
        <v>15</v>
      </c>
      <c r="G5" s="69" t="s">
        <v>16</v>
      </c>
      <c r="H5" s="70" t="s">
        <v>17</v>
      </c>
      <c r="I5" s="71"/>
      <c r="J5" s="72"/>
      <c r="K5" s="73"/>
      <c r="L5" s="74"/>
      <c r="M5" s="66"/>
      <c r="N5" s="46"/>
    </row>
    <row collapsed="false" customFormat="false" customHeight="true" hidden="false" ht="39" outlineLevel="0" r="6">
      <c r="A6" s="75"/>
      <c r="B6" s="76" t="s">
        <v>18</v>
      </c>
      <c r="C6" s="77" t="s">
        <v>19</v>
      </c>
      <c r="D6" s="77" t="s">
        <v>20</v>
      </c>
      <c r="E6" s="78" t="n">
        <v>650</v>
      </c>
      <c r="F6" s="79" t="s">
        <v>21</v>
      </c>
      <c r="G6" s="79" t="s">
        <v>22</v>
      </c>
      <c r="H6" s="80" t="s">
        <v>23</v>
      </c>
      <c r="I6" s="81" t="s">
        <v>24</v>
      </c>
      <c r="J6" s="81"/>
      <c r="K6" s="82"/>
      <c r="L6" s="83" t="n">
        <f aca="false">ROUNDUP(20.7*$A$1,2)</f>
        <v>6624</v>
      </c>
      <c r="M6" s="83" t="n">
        <f aca="false">ROUNDUP(18.8*$A$1,2)</f>
        <v>6016</v>
      </c>
      <c r="N6" s="46"/>
    </row>
    <row collapsed="false" customFormat="false" customHeight="true" hidden="false" ht="111.75" outlineLevel="0" r="7">
      <c r="A7" s="84"/>
      <c r="B7" s="85"/>
      <c r="C7" s="86" t="s">
        <v>25</v>
      </c>
      <c r="D7" s="86"/>
      <c r="E7" s="86"/>
      <c r="F7" s="86"/>
      <c r="G7" s="86"/>
      <c r="H7" s="86"/>
      <c r="I7" s="86"/>
      <c r="J7" s="86"/>
      <c r="K7" s="87"/>
      <c r="L7" s="88"/>
      <c r="M7" s="89"/>
      <c r="N7" s="46"/>
    </row>
    <row collapsed="false" customFormat="false" customHeight="true" hidden="false" ht="13.5" outlineLevel="0" r="8">
      <c r="A8" s="67"/>
      <c r="B8" s="68"/>
      <c r="C8" s="90" t="s">
        <v>12</v>
      </c>
      <c r="D8" s="91" t="s">
        <v>13</v>
      </c>
      <c r="E8" s="92" t="s">
        <v>14</v>
      </c>
      <c r="F8" s="93" t="s">
        <v>15</v>
      </c>
      <c r="G8" s="94" t="s">
        <v>16</v>
      </c>
      <c r="H8" s="94" t="s">
        <v>17</v>
      </c>
      <c r="I8" s="95"/>
      <c r="J8" s="72"/>
      <c r="K8" s="73"/>
      <c r="L8" s="74"/>
      <c r="M8" s="89"/>
      <c r="N8" s="46"/>
    </row>
    <row collapsed="false" customFormat="false" customHeight="true" hidden="false" ht="41.25" outlineLevel="0" r="9">
      <c r="A9" s="96"/>
      <c r="B9" s="76" t="s">
        <v>26</v>
      </c>
      <c r="C9" s="77" t="s">
        <v>19</v>
      </c>
      <c r="D9" s="97" t="s">
        <v>20</v>
      </c>
      <c r="E9" s="98" t="n">
        <v>650</v>
      </c>
      <c r="F9" s="99" t="s">
        <v>27</v>
      </c>
      <c r="G9" s="99" t="s">
        <v>28</v>
      </c>
      <c r="H9" s="99" t="s">
        <v>29</v>
      </c>
      <c r="I9" s="81" t="s">
        <v>30</v>
      </c>
      <c r="J9" s="81"/>
      <c r="K9" s="82" t="n">
        <v>36.6</v>
      </c>
      <c r="L9" s="83" t="n">
        <f aca="false">ROUNDUP(25.9*$A$1,2)</f>
        <v>8288</v>
      </c>
      <c r="M9" s="83" t="n">
        <f aca="false">ROUNDUP(23.6*$A$1,2)</f>
        <v>7552</v>
      </c>
      <c r="N9" s="46"/>
    </row>
    <row collapsed="false" customFormat="false" customHeight="true" hidden="false" ht="30" outlineLevel="0" r="10">
      <c r="A10" s="100"/>
      <c r="B10" s="101"/>
      <c r="C10" s="102" t="s">
        <v>31</v>
      </c>
      <c r="D10" s="102"/>
      <c r="E10" s="102"/>
      <c r="F10" s="102"/>
      <c r="G10" s="102"/>
      <c r="H10" s="102"/>
      <c r="I10" s="102"/>
      <c r="J10" s="102"/>
      <c r="K10" s="58"/>
      <c r="L10" s="59"/>
      <c r="M10" s="103"/>
      <c r="N10" s="46"/>
    </row>
    <row collapsed="false" customFormat="false" customHeight="true" hidden="false" ht="69" outlineLevel="0" r="11">
      <c r="A11" s="104"/>
      <c r="B11" s="105"/>
      <c r="C11" s="106" t="s">
        <v>32</v>
      </c>
      <c r="D11" s="106"/>
      <c r="E11" s="106"/>
      <c r="F11" s="106"/>
      <c r="G11" s="106"/>
      <c r="H11" s="106"/>
      <c r="I11" s="106"/>
      <c r="J11" s="106"/>
      <c r="K11" s="106"/>
      <c r="L11" s="106"/>
      <c r="M11" s="107"/>
      <c r="N11" s="46"/>
    </row>
    <row collapsed="false" customFormat="false" customHeight="true" hidden="false" ht="32.1" outlineLevel="0" r="12">
      <c r="A12" s="108"/>
      <c r="B12" s="109" t="s">
        <v>33</v>
      </c>
      <c r="C12" s="97" t="s">
        <v>34</v>
      </c>
      <c r="D12" s="97"/>
      <c r="E12" s="97"/>
      <c r="F12" s="97"/>
      <c r="G12" s="97"/>
      <c r="H12" s="97"/>
      <c r="I12" s="97"/>
      <c r="J12" s="97"/>
      <c r="K12" s="110" t="n">
        <v>29</v>
      </c>
      <c r="L12" s="83" t="n">
        <f aca="false">ROUNDUP(K12*$A$1,2)</f>
        <v>9280</v>
      </c>
      <c r="M12" s="111" t="n">
        <f aca="false">ROUNDUP(ROUNDUP(K12*0.9,1)*$A$1,2)</f>
        <v>8352</v>
      </c>
      <c r="N12" s="46"/>
    </row>
    <row collapsed="false" customFormat="false" customHeight="true" hidden="false" ht="93.75" outlineLevel="0" r="13">
      <c r="A13" s="104"/>
      <c r="B13" s="112"/>
      <c r="C13" s="106" t="s">
        <v>35</v>
      </c>
      <c r="D13" s="106"/>
      <c r="E13" s="106"/>
      <c r="F13" s="106"/>
      <c r="G13" s="106"/>
      <c r="H13" s="106"/>
      <c r="I13" s="106"/>
      <c r="J13" s="106"/>
      <c r="K13" s="106"/>
      <c r="L13" s="106"/>
      <c r="M13" s="107"/>
      <c r="N13" s="46"/>
    </row>
    <row collapsed="false" customFormat="false" customHeight="true" hidden="false" ht="32.1" outlineLevel="0" r="14">
      <c r="A14" s="113"/>
      <c r="B14" s="114" t="s">
        <v>36</v>
      </c>
      <c r="C14" s="115" t="s">
        <v>37</v>
      </c>
      <c r="D14" s="115"/>
      <c r="E14" s="115"/>
      <c r="F14" s="115"/>
      <c r="G14" s="115"/>
      <c r="H14" s="115"/>
      <c r="I14" s="115"/>
      <c r="J14" s="115"/>
      <c r="K14" s="116" t="n">
        <v>29</v>
      </c>
      <c r="L14" s="117" t="n">
        <f aca="false">ROUNDUP(K14*$A$1,2)</f>
        <v>9280</v>
      </c>
      <c r="M14" s="118" t="n">
        <f aca="false">ROUNDUP(ROUNDUP(K14*0.9,1)*$A$1,2)</f>
        <v>8352</v>
      </c>
      <c r="N14" s="46"/>
    </row>
    <row collapsed="false" customFormat="false" customHeight="true" hidden="false" ht="30" outlineLevel="0" r="15">
      <c r="A15" s="119"/>
      <c r="B15" s="120"/>
      <c r="C15" s="121" t="s">
        <v>38</v>
      </c>
      <c r="D15" s="121"/>
      <c r="E15" s="121"/>
      <c r="F15" s="121"/>
      <c r="G15" s="121"/>
      <c r="H15" s="121"/>
      <c r="I15" s="121"/>
      <c r="J15" s="121"/>
      <c r="K15" s="122"/>
      <c r="L15" s="123"/>
      <c r="M15" s="124"/>
      <c r="N15" s="46"/>
    </row>
    <row collapsed="false" customFormat="false" customHeight="true" hidden="false" ht="96" outlineLevel="0" r="16">
      <c r="A16" s="125"/>
      <c r="B16" s="126"/>
      <c r="C16" s="127" t="s">
        <v>39</v>
      </c>
      <c r="D16" s="127"/>
      <c r="E16" s="127"/>
      <c r="F16" s="127"/>
      <c r="G16" s="127"/>
      <c r="H16" s="127"/>
      <c r="I16" s="127"/>
      <c r="J16" s="127"/>
      <c r="K16" s="128"/>
      <c r="L16" s="129"/>
      <c r="M16" s="130"/>
      <c r="N16" s="46"/>
    </row>
    <row collapsed="false" customFormat="false" customHeight="true" hidden="false" ht="32.25" outlineLevel="0" r="17">
      <c r="A17" s="131" t="s">
        <v>40</v>
      </c>
      <c r="B17" s="131"/>
      <c r="C17" s="115" t="s">
        <v>41</v>
      </c>
      <c r="D17" s="115"/>
      <c r="E17" s="115"/>
      <c r="F17" s="115"/>
      <c r="G17" s="115"/>
      <c r="H17" s="115"/>
      <c r="I17" s="115"/>
      <c r="J17" s="115"/>
      <c r="K17" s="132" t="n">
        <v>16.6</v>
      </c>
      <c r="L17" s="117" t="n">
        <f aca="false">ROUNDUP(K17*$A$1,2)</f>
        <v>5312</v>
      </c>
      <c r="M17" s="118" t="n">
        <f aca="false">ROUNDUP(ROUNDUP(K17*0.9,1)*$A$1,2)</f>
        <v>4800</v>
      </c>
      <c r="N17" s="46"/>
    </row>
    <row collapsed="false" customFormat="false" customHeight="true" hidden="false" ht="32.25" outlineLevel="0" r="18">
      <c r="A18" s="133"/>
      <c r="B18" s="134" t="s">
        <v>42</v>
      </c>
      <c r="C18" s="97" t="s">
        <v>43</v>
      </c>
      <c r="D18" s="97"/>
      <c r="E18" s="97"/>
      <c r="F18" s="97"/>
      <c r="G18" s="97"/>
      <c r="H18" s="97"/>
      <c r="I18" s="97"/>
      <c r="J18" s="97"/>
      <c r="K18" s="135" t="n">
        <v>16.6</v>
      </c>
      <c r="L18" s="83" t="n">
        <f aca="false">ROUNDUP(K18*$A$1,2)</f>
        <v>5312</v>
      </c>
      <c r="M18" s="111" t="n">
        <f aca="false">ROUNDUP(ROUNDUP(K18*0.9,1)*$A$1,2)</f>
        <v>4800</v>
      </c>
      <c r="N18" s="46"/>
    </row>
    <row collapsed="false" customFormat="false" customHeight="true" hidden="false" ht="121.5" outlineLevel="0" r="19">
      <c r="A19" s="136"/>
      <c r="B19" s="137"/>
      <c r="C19" s="138" t="s">
        <v>44</v>
      </c>
      <c r="D19" s="138"/>
      <c r="E19" s="138"/>
      <c r="F19" s="138"/>
      <c r="G19" s="138"/>
      <c r="H19" s="138"/>
      <c r="I19" s="138"/>
      <c r="J19" s="138"/>
      <c r="K19" s="128"/>
      <c r="L19" s="139"/>
      <c r="M19" s="130"/>
      <c r="N19" s="46"/>
    </row>
    <row collapsed="false" customFormat="false" customHeight="true" hidden="false" ht="29.25" outlineLevel="0" r="20">
      <c r="A20" s="140"/>
      <c r="B20" s="141" t="s">
        <v>45</v>
      </c>
      <c r="C20" s="115" t="s">
        <v>46</v>
      </c>
      <c r="D20" s="115"/>
      <c r="E20" s="115"/>
      <c r="F20" s="115"/>
      <c r="G20" s="115"/>
      <c r="H20" s="115"/>
      <c r="I20" s="115"/>
      <c r="J20" s="115"/>
      <c r="K20" s="142" t="n">
        <v>167.6</v>
      </c>
      <c r="L20" s="117" t="n">
        <f aca="false">ROUNDUP(K20*$A$1,2)</f>
        <v>53632</v>
      </c>
      <c r="M20" s="118" t="n">
        <f aca="false">ROUNDUP(ROUNDUP(K20*0.9,1)*$A$1,2)</f>
        <v>48288</v>
      </c>
      <c r="N20" s="46"/>
    </row>
    <row collapsed="false" customFormat="false" customHeight="false" hidden="false" ht="15.95" outlineLevel="0" r="21">
      <c r="A21" s="143"/>
      <c r="B21" s="143"/>
      <c r="C21" s="144"/>
      <c r="D21" s="144"/>
      <c r="E21" s="145"/>
      <c r="F21" s="145"/>
      <c r="G21" s="145"/>
      <c r="H21" s="145"/>
      <c r="I21" s="144"/>
      <c r="J21" s="144"/>
      <c r="K21" s="146"/>
      <c r="L21" s="147"/>
      <c r="M21" s="148"/>
      <c r="N21" s="149"/>
    </row>
    <row collapsed="false" customFormat="false" customHeight="false" hidden="false" ht="15.95" outlineLevel="0" r="22">
      <c r="A22" s="150"/>
      <c r="B22" s="150"/>
      <c r="C22" s="151"/>
      <c r="D22" s="151"/>
      <c r="E22" s="152"/>
      <c r="F22" s="152"/>
      <c r="G22" s="152"/>
      <c r="H22" s="152"/>
      <c r="I22" s="151"/>
      <c r="J22" s="149"/>
      <c r="K22" s="153"/>
      <c r="L22" s="154"/>
      <c r="M22" s="155"/>
      <c r="N22" s="149"/>
    </row>
  </sheetData>
  <mergeCells count="22">
    <mergeCell ref="A1:B1"/>
    <mergeCell ref="D1:J1"/>
    <mergeCell ref="H2:J2"/>
    <mergeCell ref="C3:J3"/>
    <mergeCell ref="C4:J4"/>
    <mergeCell ref="M4:M5"/>
    <mergeCell ref="I6:J6"/>
    <mergeCell ref="C7:J7"/>
    <mergeCell ref="M7:M8"/>
    <mergeCell ref="I9:J9"/>
    <mergeCell ref="C10:J10"/>
    <mergeCell ref="C11:L11"/>
    <mergeCell ref="C12:J12"/>
    <mergeCell ref="C13:L13"/>
    <mergeCell ref="C14:J14"/>
    <mergeCell ref="C15:J15"/>
    <mergeCell ref="C16:J16"/>
    <mergeCell ref="A17:B17"/>
    <mergeCell ref="C17:J17"/>
    <mergeCell ref="C18:J18"/>
    <mergeCell ref="C19:J19"/>
    <mergeCell ref="C20:J20"/>
  </mergeCells>
  <conditionalFormatting sqref="L:M"/>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A1:P37"/>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100" zoomScalePageLayoutView="75">
      <pane activePane="bottomLeft" topLeftCell="A8" xSplit="0" ySplit="2"/>
      <selection activeCell="A1" activeCellId="0" pane="topLeft" sqref="A1"/>
      <selection activeCell="C8" activeCellId="0" pane="bottomLeft" sqref="C8"/>
    </sheetView>
  </sheetViews>
  <cols>
    <col collapsed="false" hidden="false" max="1" min="1" style="156" width="6.49411764705882"/>
    <col collapsed="false" hidden="false" max="2" min="2" style="156" width="23.5254901960784"/>
    <col collapsed="false" hidden="false" max="3" min="3" style="157" width="19.9058823529412"/>
    <col collapsed="false" hidden="false" max="4" min="4" style="157" width="11.3960784313726"/>
    <col collapsed="false" hidden="false" max="5" min="5" style="158" width="8.94509803921569"/>
    <col collapsed="false" hidden="false" max="6" min="6" style="158" width="7.78823529411765"/>
    <col collapsed="false" hidden="false" max="7" min="7" style="158" width="9.66666666666667"/>
    <col collapsed="false" hidden="false" max="8" min="8" style="158" width="5.76862745098039"/>
    <col collapsed="false" hidden="false" max="9" min="9" style="159" width="5.76862745098039"/>
    <col collapsed="false" hidden="false" max="10" min="10" style="160" width="74.3176470588235"/>
    <col collapsed="false" hidden="true" max="11" min="11" style="161" width="0"/>
    <col collapsed="false" hidden="false" max="12" min="12" style="162" width="12.1176470588235"/>
    <col collapsed="false" hidden="false" max="13" min="13" style="162" width="12.843137254902"/>
    <col collapsed="false" hidden="false" max="14" min="14" style="0" width="9.23529411764706"/>
    <col collapsed="false" hidden="false" max="16" min="15" style="6" width="9.23529411764706"/>
    <col collapsed="false" hidden="false" max="1025" min="17" style="0" width="9.23529411764706"/>
  </cols>
  <sheetData>
    <row collapsed="false" customFormat="true" customHeight="true" hidden="false" ht="20.25" outlineLevel="0" r="1" s="4">
      <c r="A1" s="40" t="n">
        <f aca="false">'NOVIcam CCTV'!$A$1</f>
        <v>320</v>
      </c>
      <c r="B1" s="40"/>
      <c r="C1" s="41"/>
      <c r="D1" s="42" t="s">
        <v>47</v>
      </c>
      <c r="E1" s="42"/>
      <c r="F1" s="42"/>
      <c r="G1" s="42"/>
      <c r="H1" s="42"/>
      <c r="I1" s="42"/>
      <c r="J1" s="42"/>
      <c r="K1" s="163" t="s">
        <v>1</v>
      </c>
      <c r="L1" s="164" t="s">
        <v>1</v>
      </c>
      <c r="M1" s="165" t="s">
        <v>2</v>
      </c>
      <c r="N1" s="46"/>
      <c r="O1" s="13"/>
      <c r="P1" s="13"/>
    </row>
    <row collapsed="false" customFormat="false" customHeight="true" hidden="false" ht="48.75" outlineLevel="0" r="2">
      <c r="A2" s="166"/>
      <c r="B2" s="167"/>
      <c r="C2" s="168"/>
      <c r="D2" s="168"/>
      <c r="E2" s="169"/>
      <c r="F2" s="169"/>
      <c r="G2" s="169"/>
      <c r="H2" s="170" t="s">
        <v>3</v>
      </c>
      <c r="I2" s="170"/>
      <c r="J2" s="170"/>
      <c r="K2" s="171"/>
      <c r="L2" s="172"/>
      <c r="M2" s="173"/>
      <c r="N2" s="174"/>
    </row>
    <row collapsed="false" customFormat="true" customHeight="true" hidden="false" ht="26.25" outlineLevel="0" r="3" s="182">
      <c r="A3" s="175"/>
      <c r="B3" s="176"/>
      <c r="C3" s="177" t="s">
        <v>48</v>
      </c>
      <c r="D3" s="177"/>
      <c r="E3" s="177"/>
      <c r="F3" s="177"/>
      <c r="G3" s="177"/>
      <c r="H3" s="177"/>
      <c r="I3" s="177"/>
      <c r="J3" s="177"/>
      <c r="K3" s="178"/>
      <c r="L3" s="179"/>
      <c r="M3" s="180"/>
      <c r="N3" s="174"/>
      <c r="O3" s="181"/>
      <c r="P3" s="181"/>
    </row>
    <row collapsed="false" customFormat="true" customHeight="true" hidden="false" ht="150.75" outlineLevel="0" r="4" s="189">
      <c r="A4" s="183"/>
      <c r="B4" s="184"/>
      <c r="C4" s="185" t="s">
        <v>49</v>
      </c>
      <c r="D4" s="185"/>
      <c r="E4" s="185"/>
      <c r="F4" s="185"/>
      <c r="G4" s="185"/>
      <c r="H4" s="185"/>
      <c r="I4" s="185"/>
      <c r="J4" s="185"/>
      <c r="K4" s="186"/>
      <c r="L4" s="187"/>
      <c r="M4" s="188"/>
      <c r="O4" s="190"/>
      <c r="P4" s="190"/>
    </row>
    <row collapsed="false" customFormat="true" customHeight="true" hidden="false" ht="15" outlineLevel="0" r="5" s="189">
      <c r="A5" s="191"/>
      <c r="B5" s="192"/>
      <c r="C5" s="193" t="s">
        <v>12</v>
      </c>
      <c r="D5" s="194" t="s">
        <v>13</v>
      </c>
      <c r="E5" s="195" t="s">
        <v>50</v>
      </c>
      <c r="F5" s="196" t="s">
        <v>15</v>
      </c>
      <c r="G5" s="197" t="s">
        <v>16</v>
      </c>
      <c r="H5" s="196" t="s">
        <v>17</v>
      </c>
      <c r="I5" s="198"/>
      <c r="J5" s="199"/>
      <c r="K5" s="200"/>
      <c r="L5" s="201"/>
      <c r="M5" s="188"/>
      <c r="O5" s="190"/>
      <c r="P5" s="190"/>
    </row>
    <row collapsed="false" customFormat="true" customHeight="true" hidden="false" ht="45" outlineLevel="0" r="6" s="189">
      <c r="A6" s="202" t="s">
        <v>51</v>
      </c>
      <c r="B6" s="202"/>
      <c r="C6" s="203" t="s">
        <v>52</v>
      </c>
      <c r="D6" s="204" t="s">
        <v>53</v>
      </c>
      <c r="E6" s="205" t="s">
        <v>54</v>
      </c>
      <c r="F6" s="206" t="s">
        <v>55</v>
      </c>
      <c r="G6" s="206" t="s">
        <v>56</v>
      </c>
      <c r="H6" s="206" t="s">
        <v>23</v>
      </c>
      <c r="I6" s="207" t="s">
        <v>57</v>
      </c>
      <c r="J6" s="207"/>
      <c r="K6" s="208"/>
      <c r="L6" s="83" t="n">
        <f aca="false">ROUNDUP(24.6*$A$1,2)</f>
        <v>7872</v>
      </c>
      <c r="M6" s="83" t="n">
        <f aca="false">ROUNDUP(23.6*$A$1,2)</f>
        <v>7552</v>
      </c>
      <c r="O6" s="190"/>
      <c r="P6" s="190"/>
    </row>
    <row collapsed="false" customFormat="true" customHeight="true" hidden="false" ht="45" outlineLevel="0" r="7" s="189">
      <c r="A7" s="209" t="s">
        <v>58</v>
      </c>
      <c r="B7" s="209"/>
      <c r="C7" s="203" t="s">
        <v>59</v>
      </c>
      <c r="D7" s="204" t="s">
        <v>53</v>
      </c>
      <c r="E7" s="205" t="s">
        <v>60</v>
      </c>
      <c r="F7" s="206" t="s">
        <v>55</v>
      </c>
      <c r="G7" s="206" t="s">
        <v>61</v>
      </c>
      <c r="H7" s="206" t="s">
        <v>29</v>
      </c>
      <c r="I7" s="207" t="s">
        <v>62</v>
      </c>
      <c r="J7" s="207"/>
      <c r="K7" s="208" t="s">
        <v>63</v>
      </c>
      <c r="L7" s="83" t="n">
        <f aca="false">ROUNDUP(K7*$A$1,2)</f>
        <v>11200</v>
      </c>
      <c r="M7" s="111" t="n">
        <f aca="false">ROUNDUP(ROUNDUP(K7*0.9,1)*$A$1,2)</f>
        <v>10080</v>
      </c>
      <c r="O7" s="190"/>
      <c r="P7" s="190"/>
    </row>
    <row collapsed="false" customFormat="true" customHeight="true" hidden="false" ht="150.75" outlineLevel="0" r="8" s="189">
      <c r="A8" s="210"/>
      <c r="B8" s="211"/>
      <c r="C8" s="212" t="s">
        <v>64</v>
      </c>
      <c r="D8" s="212"/>
      <c r="E8" s="212"/>
      <c r="F8" s="212"/>
      <c r="G8" s="212"/>
      <c r="H8" s="212"/>
      <c r="I8" s="212"/>
      <c r="J8" s="212"/>
      <c r="K8" s="213"/>
      <c r="L8" s="214"/>
      <c r="M8" s="215"/>
      <c r="O8" s="190"/>
      <c r="P8" s="190"/>
    </row>
    <row collapsed="false" customFormat="true" customHeight="true" hidden="false" ht="15" outlineLevel="0" r="9" s="189">
      <c r="A9" s="191"/>
      <c r="B9" s="192"/>
      <c r="C9" s="193" t="s">
        <v>12</v>
      </c>
      <c r="D9" s="194" t="s">
        <v>13</v>
      </c>
      <c r="E9" s="195" t="s">
        <v>50</v>
      </c>
      <c r="F9" s="196" t="s">
        <v>15</v>
      </c>
      <c r="G9" s="197" t="s">
        <v>16</v>
      </c>
      <c r="H9" s="196" t="s">
        <v>17</v>
      </c>
      <c r="I9" s="198"/>
      <c r="J9" s="199"/>
      <c r="K9" s="200"/>
      <c r="L9" s="201"/>
      <c r="M9" s="215"/>
      <c r="O9" s="190"/>
      <c r="P9" s="190"/>
    </row>
    <row collapsed="false" customFormat="true" customHeight="true" hidden="false" ht="45" outlineLevel="0" r="10" s="189">
      <c r="A10" s="202" t="s">
        <v>65</v>
      </c>
      <c r="B10" s="202"/>
      <c r="C10" s="203" t="s">
        <v>52</v>
      </c>
      <c r="D10" s="204" t="s">
        <v>53</v>
      </c>
      <c r="E10" s="205" t="s">
        <v>54</v>
      </c>
      <c r="F10" s="206" t="s">
        <v>55</v>
      </c>
      <c r="G10" s="206" t="s">
        <v>56</v>
      </c>
      <c r="H10" s="206" t="s">
        <v>29</v>
      </c>
      <c r="I10" s="207" t="s">
        <v>66</v>
      </c>
      <c r="J10" s="207"/>
      <c r="K10" s="208" t="s">
        <v>67</v>
      </c>
      <c r="L10" s="83" t="n">
        <f aca="false">ROUNDUP(K10*$A$1,2)</f>
        <v>10752</v>
      </c>
      <c r="M10" s="111" t="n">
        <f aca="false">ROUNDUP(ROUNDUP(K10*0.9,1)*$A$1,2)</f>
        <v>9696</v>
      </c>
      <c r="O10" s="190"/>
      <c r="P10" s="190"/>
    </row>
    <row collapsed="false" customFormat="true" customHeight="true" hidden="false" ht="45" outlineLevel="0" r="11" s="189">
      <c r="A11" s="216" t="s">
        <v>68</v>
      </c>
      <c r="B11" s="216"/>
      <c r="C11" s="203" t="s">
        <v>59</v>
      </c>
      <c r="D11" s="204" t="s">
        <v>53</v>
      </c>
      <c r="E11" s="205" t="s">
        <v>60</v>
      </c>
      <c r="F11" s="206" t="s">
        <v>55</v>
      </c>
      <c r="G11" s="206" t="s">
        <v>61</v>
      </c>
      <c r="H11" s="206" t="s">
        <v>29</v>
      </c>
      <c r="I11" s="207" t="s">
        <v>62</v>
      </c>
      <c r="J11" s="207"/>
      <c r="K11" s="208" t="s">
        <v>69</v>
      </c>
      <c r="L11" s="83" t="n">
        <f aca="false">ROUNDUP(K11*$A$1,2)</f>
        <v>14016</v>
      </c>
      <c r="M11" s="111" t="n">
        <f aca="false">ROUNDUP(ROUNDUP(K11*0.9,1)*$A$1,2)</f>
        <v>12640</v>
      </c>
      <c r="O11" s="190"/>
      <c r="P11" s="190"/>
    </row>
    <row collapsed="false" customFormat="true" customHeight="true" hidden="false" ht="151.5" outlineLevel="0" r="12" s="189">
      <c r="A12" s="210"/>
      <c r="B12" s="211"/>
      <c r="C12" s="212" t="s">
        <v>70</v>
      </c>
      <c r="D12" s="212"/>
      <c r="E12" s="212"/>
      <c r="F12" s="212"/>
      <c r="G12" s="212"/>
      <c r="H12" s="212"/>
      <c r="I12" s="212"/>
      <c r="J12" s="212"/>
      <c r="K12" s="213"/>
      <c r="L12" s="214"/>
      <c r="M12" s="215"/>
      <c r="O12" s="190"/>
      <c r="P12" s="190"/>
    </row>
    <row collapsed="false" customFormat="true" customHeight="true" hidden="false" ht="15" outlineLevel="0" r="13" s="189">
      <c r="A13" s="191"/>
      <c r="B13" s="192"/>
      <c r="C13" s="193" t="s">
        <v>12</v>
      </c>
      <c r="D13" s="194" t="s">
        <v>13</v>
      </c>
      <c r="E13" s="195" t="s">
        <v>50</v>
      </c>
      <c r="F13" s="196" t="s">
        <v>15</v>
      </c>
      <c r="G13" s="197" t="s">
        <v>16</v>
      </c>
      <c r="H13" s="196" t="s">
        <v>17</v>
      </c>
      <c r="I13" s="198"/>
      <c r="J13" s="199"/>
      <c r="K13" s="200"/>
      <c r="L13" s="201"/>
      <c r="M13" s="215"/>
      <c r="O13" s="190"/>
      <c r="P13" s="190"/>
    </row>
    <row collapsed="false" customFormat="true" customHeight="true" hidden="false" ht="45" outlineLevel="0" r="14" s="189">
      <c r="A14" s="202" t="s">
        <v>71</v>
      </c>
      <c r="B14" s="202"/>
      <c r="C14" s="203" t="s">
        <v>52</v>
      </c>
      <c r="D14" s="204" t="s">
        <v>53</v>
      </c>
      <c r="E14" s="205" t="s">
        <v>54</v>
      </c>
      <c r="F14" s="206" t="s">
        <v>55</v>
      </c>
      <c r="G14" s="206" t="s">
        <v>56</v>
      </c>
      <c r="H14" s="206" t="s">
        <v>29</v>
      </c>
      <c r="I14" s="207" t="s">
        <v>72</v>
      </c>
      <c r="J14" s="207"/>
      <c r="K14" s="208" t="s">
        <v>67</v>
      </c>
      <c r="L14" s="83" t="n">
        <f aca="false">ROUNDUP(K14*$A$1,2)</f>
        <v>10752</v>
      </c>
      <c r="M14" s="111" t="n">
        <f aca="false">ROUNDUP(ROUNDUP(K14*0.9,1)*$A$1,2)</f>
        <v>9696</v>
      </c>
      <c r="O14" s="190"/>
      <c r="P14" s="190"/>
    </row>
    <row collapsed="false" customFormat="true" customHeight="true" hidden="false" ht="45" outlineLevel="0" r="15" s="189">
      <c r="A15" s="216" t="s">
        <v>73</v>
      </c>
      <c r="B15" s="216"/>
      <c r="C15" s="203" t="s">
        <v>59</v>
      </c>
      <c r="D15" s="204" t="s">
        <v>53</v>
      </c>
      <c r="E15" s="205" t="s">
        <v>60</v>
      </c>
      <c r="F15" s="206" t="s">
        <v>27</v>
      </c>
      <c r="G15" s="206" t="s">
        <v>74</v>
      </c>
      <c r="H15" s="206" t="s">
        <v>29</v>
      </c>
      <c r="I15" s="207" t="s">
        <v>75</v>
      </c>
      <c r="J15" s="207"/>
      <c r="K15" s="208" t="s">
        <v>76</v>
      </c>
      <c r="L15" s="83" t="n">
        <f aca="false">ROUNDUP(K15*$A$1,2)</f>
        <v>12992</v>
      </c>
      <c r="M15" s="111" t="n">
        <f aca="false">ROUNDUP(ROUNDUP(K15*0.9,1)*$A$1,2)</f>
        <v>11712</v>
      </c>
      <c r="O15" s="190"/>
      <c r="P15" s="190"/>
    </row>
    <row collapsed="false" customFormat="true" customHeight="true" hidden="false" ht="152.25" outlineLevel="0" r="16" s="189">
      <c r="A16" s="210"/>
      <c r="B16" s="211"/>
      <c r="C16" s="212" t="s">
        <v>77</v>
      </c>
      <c r="D16" s="212"/>
      <c r="E16" s="212"/>
      <c r="F16" s="212"/>
      <c r="G16" s="212"/>
      <c r="H16" s="212"/>
      <c r="I16" s="212"/>
      <c r="J16" s="212"/>
      <c r="K16" s="213"/>
      <c r="L16" s="214"/>
      <c r="M16" s="215"/>
      <c r="O16" s="190"/>
      <c r="P16" s="190"/>
    </row>
    <row collapsed="false" customFormat="true" customHeight="true" hidden="false" ht="15" outlineLevel="0" r="17" s="189">
      <c r="A17" s="191"/>
      <c r="B17" s="192"/>
      <c r="C17" s="193" t="s">
        <v>12</v>
      </c>
      <c r="D17" s="194" t="s">
        <v>13</v>
      </c>
      <c r="E17" s="195" t="s">
        <v>50</v>
      </c>
      <c r="F17" s="196" t="s">
        <v>15</v>
      </c>
      <c r="G17" s="197" t="s">
        <v>16</v>
      </c>
      <c r="H17" s="196" t="s">
        <v>17</v>
      </c>
      <c r="I17" s="198"/>
      <c r="J17" s="199"/>
      <c r="K17" s="200"/>
      <c r="L17" s="201"/>
      <c r="M17" s="215"/>
      <c r="O17" s="190"/>
      <c r="P17" s="190"/>
    </row>
    <row collapsed="false" customFormat="true" customHeight="true" hidden="false" ht="45" outlineLevel="0" r="18" s="189">
      <c r="A18" s="202" t="s">
        <v>78</v>
      </c>
      <c r="B18" s="202"/>
      <c r="C18" s="203" t="s">
        <v>52</v>
      </c>
      <c r="D18" s="204" t="s">
        <v>53</v>
      </c>
      <c r="E18" s="205" t="s">
        <v>54</v>
      </c>
      <c r="F18" s="206" t="s">
        <v>79</v>
      </c>
      <c r="G18" s="206" t="s">
        <v>80</v>
      </c>
      <c r="H18" s="206" t="s">
        <v>29</v>
      </c>
      <c r="I18" s="207" t="s">
        <v>81</v>
      </c>
      <c r="J18" s="207"/>
      <c r="K18" s="208" t="s">
        <v>82</v>
      </c>
      <c r="L18" s="83" t="n">
        <f aca="false">ROUNDUP(K18*$A$1,2)</f>
        <v>14784</v>
      </c>
      <c r="M18" s="111" t="n">
        <f aca="false">ROUNDUP(ROUNDUP(K18*0.9,1)*$A$1,2)</f>
        <v>13312</v>
      </c>
      <c r="O18" s="190"/>
      <c r="P18" s="190"/>
    </row>
    <row collapsed="false" customFormat="true" customHeight="true" hidden="false" ht="45" outlineLevel="0" r="19" s="189">
      <c r="A19" s="216" t="s">
        <v>83</v>
      </c>
      <c r="B19" s="216"/>
      <c r="C19" s="203" t="s">
        <v>59</v>
      </c>
      <c r="D19" s="204" t="s">
        <v>53</v>
      </c>
      <c r="E19" s="205" t="s">
        <v>60</v>
      </c>
      <c r="F19" s="206" t="s">
        <v>79</v>
      </c>
      <c r="G19" s="206" t="s">
        <v>84</v>
      </c>
      <c r="H19" s="206" t="s">
        <v>29</v>
      </c>
      <c r="I19" s="207" t="s">
        <v>85</v>
      </c>
      <c r="J19" s="207"/>
      <c r="K19" s="208" t="s">
        <v>86</v>
      </c>
      <c r="L19" s="83" t="n">
        <f aca="false">ROUNDUP(K19*$A$1,2)</f>
        <v>21248</v>
      </c>
      <c r="M19" s="111" t="n">
        <f aca="false">ROUNDUP(ROUNDUP(K19*0.9,1)*$A$1,2)</f>
        <v>19136</v>
      </c>
      <c r="O19" s="190"/>
      <c r="P19" s="190"/>
    </row>
    <row collapsed="false" customFormat="true" customHeight="true" hidden="false" ht="146.25" outlineLevel="0" r="20" s="189">
      <c r="A20" s="210"/>
      <c r="B20" s="211"/>
      <c r="C20" s="212" t="s">
        <v>87</v>
      </c>
      <c r="D20" s="212"/>
      <c r="E20" s="212"/>
      <c r="F20" s="212"/>
      <c r="G20" s="212"/>
      <c r="H20" s="212"/>
      <c r="I20" s="212"/>
      <c r="J20" s="212"/>
      <c r="K20" s="213"/>
      <c r="L20" s="214"/>
      <c r="M20" s="215"/>
      <c r="O20" s="190"/>
      <c r="P20" s="190"/>
    </row>
    <row collapsed="false" customFormat="true" customHeight="true" hidden="false" ht="15" outlineLevel="0" r="21" s="189">
      <c r="A21" s="191"/>
      <c r="B21" s="192"/>
      <c r="C21" s="193" t="s">
        <v>12</v>
      </c>
      <c r="D21" s="194" t="s">
        <v>13</v>
      </c>
      <c r="E21" s="195" t="s">
        <v>50</v>
      </c>
      <c r="F21" s="196" t="s">
        <v>15</v>
      </c>
      <c r="G21" s="197" t="s">
        <v>16</v>
      </c>
      <c r="H21" s="196" t="s">
        <v>17</v>
      </c>
      <c r="I21" s="198"/>
      <c r="J21" s="199"/>
      <c r="K21" s="200"/>
      <c r="L21" s="201"/>
      <c r="M21" s="215"/>
      <c r="O21" s="190"/>
      <c r="P21" s="190"/>
    </row>
    <row collapsed="false" customFormat="true" customHeight="true" hidden="false" ht="45" outlineLevel="0" r="22" s="189">
      <c r="A22" s="202" t="s">
        <v>88</v>
      </c>
      <c r="B22" s="202"/>
      <c r="C22" s="203" t="s">
        <v>52</v>
      </c>
      <c r="D22" s="204" t="s">
        <v>53</v>
      </c>
      <c r="E22" s="205" t="s">
        <v>54</v>
      </c>
      <c r="F22" s="206" t="s">
        <v>79</v>
      </c>
      <c r="G22" s="206" t="s">
        <v>80</v>
      </c>
      <c r="H22" s="206" t="s">
        <v>89</v>
      </c>
      <c r="I22" s="207" t="s">
        <v>90</v>
      </c>
      <c r="J22" s="207"/>
      <c r="K22" s="208" t="s">
        <v>91</v>
      </c>
      <c r="L22" s="83" t="n">
        <f aca="false">ROUNDUP(K22*$A$1,2)</f>
        <v>17728</v>
      </c>
      <c r="M22" s="111" t="n">
        <f aca="false">ROUNDUP(ROUNDUP(K22*0.9,1)*$A$1,2)</f>
        <v>15968</v>
      </c>
      <c r="O22" s="190"/>
      <c r="P22" s="190"/>
    </row>
    <row collapsed="false" customFormat="true" customHeight="true" hidden="false" ht="45" outlineLevel="0" r="23" s="189">
      <c r="A23" s="216" t="s">
        <v>92</v>
      </c>
      <c r="B23" s="216"/>
      <c r="C23" s="203" t="s">
        <v>59</v>
      </c>
      <c r="D23" s="204" t="s">
        <v>53</v>
      </c>
      <c r="E23" s="205" t="s">
        <v>60</v>
      </c>
      <c r="F23" s="206" t="s">
        <v>79</v>
      </c>
      <c r="G23" s="206" t="s">
        <v>84</v>
      </c>
      <c r="H23" s="206" t="s">
        <v>89</v>
      </c>
      <c r="I23" s="207" t="s">
        <v>93</v>
      </c>
      <c r="J23" s="207"/>
      <c r="K23" s="208" t="s">
        <v>94</v>
      </c>
      <c r="L23" s="83" t="n">
        <f aca="false">ROUNDUP(K23*$A$1,2)</f>
        <v>24000</v>
      </c>
      <c r="M23" s="111" t="n">
        <f aca="false">ROUNDUP(ROUNDUP(K23*0.9,1)*$A$1,2)</f>
        <v>21600</v>
      </c>
      <c r="O23" s="190"/>
      <c r="P23" s="190"/>
    </row>
    <row collapsed="false" customFormat="true" customHeight="true" hidden="false" ht="150.75" outlineLevel="0" r="24" s="189">
      <c r="A24" s="210"/>
      <c r="B24" s="211"/>
      <c r="C24" s="212" t="s">
        <v>95</v>
      </c>
      <c r="D24" s="212"/>
      <c r="E24" s="212"/>
      <c r="F24" s="212"/>
      <c r="G24" s="212"/>
      <c r="H24" s="212"/>
      <c r="I24" s="212"/>
      <c r="J24" s="212"/>
      <c r="K24" s="213"/>
      <c r="L24" s="214"/>
      <c r="M24" s="215"/>
      <c r="O24" s="190"/>
      <c r="P24" s="190"/>
    </row>
    <row collapsed="false" customFormat="true" customHeight="true" hidden="false" ht="15" outlineLevel="0" r="25" s="189">
      <c r="A25" s="191"/>
      <c r="B25" s="192"/>
      <c r="C25" s="193" t="s">
        <v>12</v>
      </c>
      <c r="D25" s="194" t="s">
        <v>13</v>
      </c>
      <c r="E25" s="195" t="s">
        <v>50</v>
      </c>
      <c r="F25" s="196" t="s">
        <v>15</v>
      </c>
      <c r="G25" s="197" t="s">
        <v>16</v>
      </c>
      <c r="H25" s="196" t="s">
        <v>17</v>
      </c>
      <c r="I25" s="198"/>
      <c r="J25" s="199"/>
      <c r="K25" s="200"/>
      <c r="L25" s="201"/>
      <c r="M25" s="215"/>
      <c r="O25" s="190"/>
      <c r="P25" s="190"/>
    </row>
    <row collapsed="false" customFormat="true" customHeight="true" hidden="false" ht="45" outlineLevel="0" r="26" s="189">
      <c r="A26" s="202" t="s">
        <v>96</v>
      </c>
      <c r="B26" s="202"/>
      <c r="C26" s="203" t="s">
        <v>52</v>
      </c>
      <c r="D26" s="204" t="s">
        <v>53</v>
      </c>
      <c r="E26" s="205" t="s">
        <v>54</v>
      </c>
      <c r="F26" s="206" t="s">
        <v>79</v>
      </c>
      <c r="G26" s="206" t="s">
        <v>80</v>
      </c>
      <c r="H26" s="206" t="s">
        <v>97</v>
      </c>
      <c r="I26" s="207" t="s">
        <v>98</v>
      </c>
      <c r="J26" s="207"/>
      <c r="K26" s="208" t="s">
        <v>91</v>
      </c>
      <c r="L26" s="83" t="n">
        <f aca="false">ROUNDUP(K26*$A$1,2)</f>
        <v>17728</v>
      </c>
      <c r="M26" s="111" t="n">
        <f aca="false">ROUNDUP(ROUNDUP(K26*0.9,1)*$A$1,2)</f>
        <v>15968</v>
      </c>
      <c r="O26" s="190"/>
      <c r="P26" s="190"/>
    </row>
    <row collapsed="false" customFormat="true" customHeight="true" hidden="false" ht="45" outlineLevel="0" r="27" s="189">
      <c r="A27" s="216" t="s">
        <v>99</v>
      </c>
      <c r="B27" s="216"/>
      <c r="C27" s="203" t="s">
        <v>59</v>
      </c>
      <c r="D27" s="204" t="s">
        <v>53</v>
      </c>
      <c r="E27" s="205" t="s">
        <v>60</v>
      </c>
      <c r="F27" s="206" t="s">
        <v>79</v>
      </c>
      <c r="G27" s="206" t="s">
        <v>84</v>
      </c>
      <c r="H27" s="206" t="s">
        <v>97</v>
      </c>
      <c r="I27" s="207" t="s">
        <v>100</v>
      </c>
      <c r="J27" s="207"/>
      <c r="K27" s="208" t="s">
        <v>101</v>
      </c>
      <c r="L27" s="83" t="n">
        <f aca="false">ROUNDUP(K27*$A$1,2)</f>
        <v>19264</v>
      </c>
      <c r="M27" s="111" t="n">
        <f aca="false">ROUNDUP(ROUNDUP(K27*0.9,1)*$A$1,2)</f>
        <v>17344</v>
      </c>
      <c r="O27" s="190"/>
      <c r="P27" s="190"/>
    </row>
    <row collapsed="false" customFormat="true" customHeight="true" hidden="false" ht="147.75" outlineLevel="0" r="28" s="189">
      <c r="A28" s="210"/>
      <c r="B28" s="211"/>
      <c r="C28" s="212" t="s">
        <v>102</v>
      </c>
      <c r="D28" s="212"/>
      <c r="E28" s="212"/>
      <c r="F28" s="212"/>
      <c r="G28" s="212"/>
      <c r="H28" s="212"/>
      <c r="I28" s="212"/>
      <c r="J28" s="212"/>
      <c r="K28" s="213"/>
      <c r="L28" s="214"/>
      <c r="M28" s="215"/>
      <c r="O28" s="190"/>
      <c r="P28" s="190"/>
    </row>
    <row collapsed="false" customFormat="true" customHeight="true" hidden="false" ht="15" outlineLevel="0" r="29" s="189">
      <c r="A29" s="191"/>
      <c r="B29" s="192"/>
      <c r="C29" s="193" t="s">
        <v>12</v>
      </c>
      <c r="D29" s="194" t="s">
        <v>13</v>
      </c>
      <c r="E29" s="195" t="s">
        <v>50</v>
      </c>
      <c r="F29" s="196" t="s">
        <v>15</v>
      </c>
      <c r="G29" s="197" t="s">
        <v>16</v>
      </c>
      <c r="H29" s="196" t="s">
        <v>17</v>
      </c>
      <c r="I29" s="198"/>
      <c r="J29" s="199"/>
      <c r="K29" s="200"/>
      <c r="L29" s="201"/>
      <c r="M29" s="215"/>
      <c r="O29" s="190"/>
      <c r="P29" s="190"/>
    </row>
    <row collapsed="false" customFormat="true" customHeight="true" hidden="false" ht="45" outlineLevel="0" r="30" s="189">
      <c r="A30" s="202" t="s">
        <v>103</v>
      </c>
      <c r="B30" s="202"/>
      <c r="C30" s="203" t="s">
        <v>52</v>
      </c>
      <c r="D30" s="204" t="s">
        <v>53</v>
      </c>
      <c r="E30" s="205" t="s">
        <v>54</v>
      </c>
      <c r="F30" s="206" t="s">
        <v>79</v>
      </c>
      <c r="G30" s="206" t="s">
        <v>80</v>
      </c>
      <c r="H30" s="206" t="s">
        <v>104</v>
      </c>
      <c r="I30" s="207" t="s">
        <v>105</v>
      </c>
      <c r="J30" s="207"/>
      <c r="K30" s="208" t="s">
        <v>106</v>
      </c>
      <c r="L30" s="83" t="n">
        <f aca="false">ROUNDUP(K30*$A$1,2)</f>
        <v>22144</v>
      </c>
      <c r="M30" s="111" t="n">
        <f aca="false">ROUNDUP(ROUNDUP(K30*0.9,1)*$A$1,2)</f>
        <v>19936</v>
      </c>
      <c r="O30" s="190"/>
      <c r="P30" s="190"/>
    </row>
    <row collapsed="false" customFormat="true" customHeight="true" hidden="false" ht="45" outlineLevel="0" r="31" s="189">
      <c r="A31" s="216" t="s">
        <v>107</v>
      </c>
      <c r="B31" s="216"/>
      <c r="C31" s="203" t="s">
        <v>59</v>
      </c>
      <c r="D31" s="204" t="s">
        <v>53</v>
      </c>
      <c r="E31" s="205" t="s">
        <v>60</v>
      </c>
      <c r="F31" s="206" t="s">
        <v>79</v>
      </c>
      <c r="G31" s="206" t="s">
        <v>84</v>
      </c>
      <c r="H31" s="206" t="s">
        <v>104</v>
      </c>
      <c r="I31" s="207" t="s">
        <v>108</v>
      </c>
      <c r="J31" s="207"/>
      <c r="K31" s="208" t="s">
        <v>109</v>
      </c>
      <c r="L31" s="83" t="n">
        <f aca="false">ROUNDUP(K31*$A$1,2)</f>
        <v>26880</v>
      </c>
      <c r="M31" s="111" t="n">
        <f aca="false">ROUNDUP(ROUNDUP(K31*0.9,1)*$A$1,2)</f>
        <v>24192</v>
      </c>
      <c r="O31" s="190"/>
      <c r="P31" s="190"/>
    </row>
    <row collapsed="false" customFormat="false" customHeight="true" hidden="false" ht="125.25" outlineLevel="0" r="32">
      <c r="A32" s="217"/>
      <c r="B32" s="218"/>
      <c r="C32" s="219"/>
      <c r="D32" s="220" t="s">
        <v>110</v>
      </c>
      <c r="E32" s="220"/>
      <c r="F32" s="220"/>
      <c r="G32" s="220"/>
      <c r="H32" s="220"/>
      <c r="I32" s="220"/>
      <c r="J32" s="220"/>
      <c r="K32" s="220"/>
      <c r="L32" s="220"/>
      <c r="M32" s="130"/>
      <c r="N32" s="6"/>
    </row>
    <row collapsed="false" customFormat="false" customHeight="true" hidden="false" ht="125.25" outlineLevel="0" r="33">
      <c r="A33" s="221"/>
      <c r="B33" s="218"/>
      <c r="C33" s="222" t="s">
        <v>111</v>
      </c>
      <c r="D33" s="222"/>
      <c r="E33" s="222"/>
      <c r="F33" s="222"/>
      <c r="G33" s="222"/>
      <c r="H33" s="222"/>
      <c r="I33" s="222"/>
      <c r="J33" s="222"/>
      <c r="K33" s="222"/>
      <c r="L33" s="222"/>
      <c r="M33" s="130"/>
      <c r="N33" s="6"/>
    </row>
    <row collapsed="false" customFormat="false" customHeight="true" hidden="false" ht="351" outlineLevel="0" r="34">
      <c r="A34" s="223"/>
      <c r="B34" s="224"/>
      <c r="C34" s="222"/>
      <c r="D34" s="222"/>
      <c r="E34" s="222"/>
      <c r="F34" s="222"/>
      <c r="G34" s="222"/>
      <c r="H34" s="222"/>
      <c r="I34" s="222"/>
      <c r="J34" s="222"/>
      <c r="K34" s="222"/>
      <c r="L34" s="222"/>
      <c r="M34" s="130"/>
      <c r="N34" s="6"/>
    </row>
    <row collapsed="false" customFormat="true" customHeight="true" hidden="false" ht="15" outlineLevel="0" r="35" s="182">
      <c r="A35" s="225"/>
      <c r="B35" s="226"/>
      <c r="C35" s="227" t="s">
        <v>112</v>
      </c>
      <c r="D35" s="228" t="s">
        <v>113</v>
      </c>
      <c r="E35" s="228" t="s">
        <v>114</v>
      </c>
      <c r="F35" s="228"/>
      <c r="G35" s="227" t="s">
        <v>115</v>
      </c>
      <c r="H35" s="228" t="s">
        <v>116</v>
      </c>
      <c r="I35" s="228" t="s">
        <v>117</v>
      </c>
      <c r="J35" s="229"/>
      <c r="K35" s="230"/>
      <c r="L35" s="231"/>
      <c r="M35" s="130"/>
      <c r="O35" s="181"/>
      <c r="P35" s="181"/>
    </row>
    <row collapsed="false" customFormat="false" customHeight="true" hidden="false" ht="45.75" outlineLevel="0" r="36">
      <c r="A36" s="232" t="s">
        <v>118</v>
      </c>
      <c r="B36" s="232"/>
      <c r="C36" s="233" t="s">
        <v>119</v>
      </c>
      <c r="D36" s="234" t="s">
        <v>120</v>
      </c>
      <c r="E36" s="235" t="s">
        <v>121</v>
      </c>
      <c r="F36" s="235"/>
      <c r="G36" s="236" t="s">
        <v>122</v>
      </c>
      <c r="H36" s="237" t="n">
        <v>4</v>
      </c>
      <c r="I36" s="237" t="n">
        <v>1</v>
      </c>
      <c r="J36" s="238" t="s">
        <v>123</v>
      </c>
      <c r="K36" s="239" t="n">
        <v>64.8</v>
      </c>
      <c r="L36" s="240" t="n">
        <f aca="false">ROUNDUP(K36*$A$1,2)</f>
        <v>20736</v>
      </c>
      <c r="M36" s="241" t="n">
        <f aca="false">ROUNDUP(ROUNDUP(K36*0.9,1)*$A$1,2)</f>
        <v>18688</v>
      </c>
    </row>
    <row collapsed="false" customFormat="false" customHeight="true" hidden="false" ht="47.25" outlineLevel="0" r="37">
      <c r="A37" s="232" t="s">
        <v>124</v>
      </c>
      <c r="B37" s="232"/>
      <c r="C37" s="233" t="s">
        <v>119</v>
      </c>
      <c r="D37" s="234" t="s">
        <v>125</v>
      </c>
      <c r="E37" s="235" t="s">
        <v>121</v>
      </c>
      <c r="F37" s="235"/>
      <c r="G37" s="236" t="s">
        <v>126</v>
      </c>
      <c r="H37" s="237" t="n">
        <v>8</v>
      </c>
      <c r="I37" s="237" t="n">
        <v>1</v>
      </c>
      <c r="J37" s="238" t="s">
        <v>127</v>
      </c>
      <c r="K37" s="239" t="n">
        <v>103.7</v>
      </c>
      <c r="L37" s="240" t="n">
        <f aca="false">ROUNDUP(K37*$A$1,2)</f>
        <v>33184</v>
      </c>
      <c r="M37" s="241" t="n">
        <f aca="false">ROUNDUP(ROUNDUP(K37*0.9,1)*$A$1,2)</f>
        <v>29888</v>
      </c>
    </row>
  </sheetData>
  <mergeCells count="54">
    <mergeCell ref="A1:B1"/>
    <mergeCell ref="D1:J1"/>
    <mergeCell ref="H2:J2"/>
    <mergeCell ref="C3:J3"/>
    <mergeCell ref="C4:J4"/>
    <mergeCell ref="M4:M5"/>
    <mergeCell ref="A6:B6"/>
    <mergeCell ref="I6:J6"/>
    <mergeCell ref="A7:B7"/>
    <mergeCell ref="I7:J7"/>
    <mergeCell ref="C8:J8"/>
    <mergeCell ref="M8:M9"/>
    <mergeCell ref="A10:B10"/>
    <mergeCell ref="I10:J10"/>
    <mergeCell ref="A11:B11"/>
    <mergeCell ref="I11:J11"/>
    <mergeCell ref="C12:J12"/>
    <mergeCell ref="M12:M13"/>
    <mergeCell ref="A14:B14"/>
    <mergeCell ref="I14:J14"/>
    <mergeCell ref="A15:B15"/>
    <mergeCell ref="I15:J15"/>
    <mergeCell ref="C16:J16"/>
    <mergeCell ref="M16:M17"/>
    <mergeCell ref="A18:B18"/>
    <mergeCell ref="I18:J18"/>
    <mergeCell ref="A19:B19"/>
    <mergeCell ref="I19:J19"/>
    <mergeCell ref="C20:J20"/>
    <mergeCell ref="M20:M21"/>
    <mergeCell ref="A22:B22"/>
    <mergeCell ref="I22:J22"/>
    <mergeCell ref="A23:B23"/>
    <mergeCell ref="I23:J23"/>
    <mergeCell ref="C24:J24"/>
    <mergeCell ref="M24:M25"/>
    <mergeCell ref="A26:B26"/>
    <mergeCell ref="I26:J26"/>
    <mergeCell ref="A27:B27"/>
    <mergeCell ref="I27:J27"/>
    <mergeCell ref="C28:J28"/>
    <mergeCell ref="M28:M29"/>
    <mergeCell ref="A30:B30"/>
    <mergeCell ref="I30:J30"/>
    <mergeCell ref="A31:B31"/>
    <mergeCell ref="I31:J31"/>
    <mergeCell ref="D32:L32"/>
    <mergeCell ref="M32:M35"/>
    <mergeCell ref="C33:L34"/>
    <mergeCell ref="E35:F35"/>
    <mergeCell ref="A36:B36"/>
    <mergeCell ref="E36:F36"/>
    <mergeCell ref="A37:B37"/>
    <mergeCell ref="E37:F37"/>
  </mergeCells>
  <conditionalFormatting sqref="L1:M6;L8:M9;L12:M13;L16:M17;L20:M21;L24:M25;L28:M29;L38:M65536"/>
  <conditionalFormatting sqref="L7:M7;L10:M11;L14:M15;L18:M19;L22:M23;L26:M27;L30:M31"/>
  <conditionalFormatting sqref="L36:M37"/>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true"/>
  </sheetPr>
  <dimension ref="A1:P71"/>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100" zoomScalePageLayoutView="75">
      <pane activePane="bottomLeft" topLeftCell="A93" xSplit="0" ySplit="2"/>
      <selection activeCell="A1" activeCellId="0" pane="topLeft" sqref="A1"/>
      <selection activeCell="C4" activeCellId="0" pane="bottomLeft" sqref="C4"/>
    </sheetView>
  </sheetViews>
  <cols>
    <col collapsed="false" hidden="false" max="1" min="1" style="156" width="6.49411764705882"/>
    <col collapsed="false" hidden="false" max="2" min="2" style="156" width="23.5254901960784"/>
    <col collapsed="false" hidden="false" max="3" min="3" style="1" width="19.9058823529412"/>
    <col collapsed="false" hidden="false" max="4" min="4" style="1" width="11.3960784313726"/>
    <col collapsed="false" hidden="false" max="5" min="5" style="2" width="8.94509803921569"/>
    <col collapsed="false" hidden="false" max="6" min="6" style="2" width="7.78823529411765"/>
    <col collapsed="false" hidden="false" max="7" min="7" style="2" width="9.66666666666667"/>
    <col collapsed="false" hidden="false" max="8" min="8" style="2" width="5.76862745098039"/>
    <col collapsed="false" hidden="false" max="9" min="9" style="3" width="5.76862745098039"/>
    <col collapsed="false" hidden="false" max="10" min="10" style="4" width="74.3176470588235"/>
    <col collapsed="false" hidden="true" max="11" min="11" style="161" width="0"/>
    <col collapsed="false" hidden="false" max="12" min="12" style="162" width="13.278431372549"/>
    <col collapsed="false" hidden="true" max="13" min="13" style="162" width="0"/>
    <col collapsed="false" hidden="false" max="14" min="14" style="0" width="9.23529411764706"/>
    <col collapsed="false" hidden="false" max="16" min="15" style="6" width="9.23529411764706"/>
    <col collapsed="false" hidden="false" max="1025" min="17" style="0" width="9.23529411764706"/>
  </cols>
  <sheetData>
    <row collapsed="false" customFormat="true" customHeight="true" hidden="false" ht="20.25" outlineLevel="0" r="1" s="4">
      <c r="A1" s="242" t="n">
        <f aca="false">'NOVIcam CCTV'!A1:B1</f>
        <v>320</v>
      </c>
      <c r="B1" s="242"/>
      <c r="C1" s="243"/>
      <c r="D1" s="244"/>
      <c r="E1" s="244"/>
      <c r="F1" s="244"/>
      <c r="G1" s="244"/>
      <c r="H1" s="244"/>
      <c r="I1" s="244"/>
      <c r="J1" s="244"/>
      <c r="K1" s="245" t="s">
        <v>1</v>
      </c>
      <c r="L1" s="246" t="s">
        <v>1</v>
      </c>
      <c r="M1" s="247" t="s">
        <v>2</v>
      </c>
      <c r="N1" s="46"/>
      <c r="O1" s="13"/>
      <c r="P1" s="13"/>
    </row>
    <row collapsed="false" customFormat="false" customHeight="true" hidden="false" ht="48.75" outlineLevel="0" r="2">
      <c r="A2" s="248"/>
      <c r="B2" s="249"/>
      <c r="C2" s="250"/>
      <c r="D2" s="250"/>
      <c r="E2" s="251"/>
      <c r="F2" s="251"/>
      <c r="G2" s="251"/>
      <c r="H2" s="51"/>
      <c r="I2" s="51"/>
      <c r="J2" s="51"/>
      <c r="K2" s="252"/>
      <c r="L2" s="253"/>
      <c r="M2" s="254"/>
      <c r="N2" s="174"/>
    </row>
    <row collapsed="false" customFormat="true" customHeight="true" hidden="false" ht="26.25" outlineLevel="0" r="3" s="182">
      <c r="A3" s="255"/>
      <c r="B3" s="256"/>
      <c r="C3" s="257" t="s">
        <v>128</v>
      </c>
      <c r="D3" s="257"/>
      <c r="E3" s="257"/>
      <c r="F3" s="257"/>
      <c r="G3" s="257"/>
      <c r="H3" s="257"/>
      <c r="I3" s="257"/>
      <c r="J3" s="257"/>
      <c r="K3" s="258"/>
      <c r="L3" s="259"/>
      <c r="M3" s="260"/>
      <c r="N3" s="174"/>
      <c r="O3" s="181"/>
      <c r="P3" s="181"/>
    </row>
    <row collapsed="false" customFormat="true" customHeight="true" hidden="false" ht="137.25" outlineLevel="0" r="4" s="189">
      <c r="A4" s="261"/>
      <c r="B4" s="262"/>
      <c r="C4" s="263" t="s">
        <v>129</v>
      </c>
      <c r="D4" s="263"/>
      <c r="E4" s="263"/>
      <c r="F4" s="263"/>
      <c r="G4" s="263"/>
      <c r="H4" s="263"/>
      <c r="I4" s="263"/>
      <c r="J4" s="263"/>
      <c r="K4" s="264"/>
      <c r="L4" s="265"/>
      <c r="M4" s="266"/>
      <c r="O4" s="190"/>
      <c r="P4" s="190"/>
    </row>
    <row collapsed="false" customFormat="true" customHeight="true" hidden="false" ht="15" outlineLevel="0" r="5" s="189">
      <c r="A5" s="267"/>
      <c r="B5" s="192"/>
      <c r="C5" s="193" t="s">
        <v>12</v>
      </c>
      <c r="D5" s="268" t="s">
        <v>13</v>
      </c>
      <c r="E5" s="195" t="s">
        <v>50</v>
      </c>
      <c r="F5" s="193" t="s">
        <v>15</v>
      </c>
      <c r="G5" s="195" t="s">
        <v>16</v>
      </c>
      <c r="H5" s="193" t="s">
        <v>17</v>
      </c>
      <c r="I5" s="269"/>
      <c r="J5" s="270"/>
      <c r="K5" s="200"/>
      <c r="L5" s="201"/>
      <c r="M5" s="266"/>
      <c r="O5" s="190"/>
      <c r="P5" s="190"/>
    </row>
    <row collapsed="false" customFormat="true" customHeight="true" hidden="false" ht="45" outlineLevel="0" r="6" s="189">
      <c r="A6" s="271" t="s">
        <v>130</v>
      </c>
      <c r="B6" s="271"/>
      <c r="C6" s="203" t="s">
        <v>131</v>
      </c>
      <c r="D6" s="80" t="s">
        <v>132</v>
      </c>
      <c r="E6" s="272" t="s">
        <v>54</v>
      </c>
      <c r="F6" s="80" t="s">
        <v>55</v>
      </c>
      <c r="G6" s="80" t="s">
        <v>56</v>
      </c>
      <c r="H6" s="80" t="s">
        <v>133</v>
      </c>
      <c r="I6" s="273" t="s">
        <v>134</v>
      </c>
      <c r="J6" s="273"/>
      <c r="K6" s="208" t="s">
        <v>135</v>
      </c>
      <c r="L6" s="83" t="n">
        <f aca="false">ROUNDUP(19.9*$A$1,2)</f>
        <v>6368</v>
      </c>
      <c r="M6" s="111" t="n">
        <f aca="false">ROUNDUP(17.9*$A$1,2)</f>
        <v>5728</v>
      </c>
      <c r="O6" s="190"/>
      <c r="P6" s="190"/>
    </row>
    <row collapsed="false" customFormat="true" customHeight="true" hidden="false" ht="45" outlineLevel="0" r="7" s="189">
      <c r="A7" s="271" t="s">
        <v>136</v>
      </c>
      <c r="B7" s="271"/>
      <c r="C7" s="274" t="s">
        <v>131</v>
      </c>
      <c r="D7" s="80" t="s">
        <v>53</v>
      </c>
      <c r="E7" s="272" t="s">
        <v>54</v>
      </c>
      <c r="F7" s="80" t="s">
        <v>55</v>
      </c>
      <c r="G7" s="80" t="s">
        <v>56</v>
      </c>
      <c r="H7" s="80" t="s">
        <v>29</v>
      </c>
      <c r="I7" s="273" t="s">
        <v>137</v>
      </c>
      <c r="J7" s="273"/>
      <c r="K7" s="208" t="s">
        <v>138</v>
      </c>
      <c r="L7" s="111" t="n">
        <f aca="false">ROUNDUP(K7*$A$1,2)</f>
        <v>7168</v>
      </c>
      <c r="M7" s="111" t="n">
        <f aca="false">ROUNDUP(ROUNDUP(K7*0.9,1)*$A$1,2)</f>
        <v>6464</v>
      </c>
      <c r="O7" s="190"/>
      <c r="P7" s="190"/>
    </row>
    <row collapsed="false" customFormat="true" customHeight="true" hidden="false" ht="45" outlineLevel="0" r="8" s="189">
      <c r="A8" s="275" t="s">
        <v>139</v>
      </c>
      <c r="B8" s="275"/>
      <c r="C8" s="203" t="s">
        <v>140</v>
      </c>
      <c r="D8" s="80" t="s">
        <v>53</v>
      </c>
      <c r="E8" s="272" t="s">
        <v>60</v>
      </c>
      <c r="F8" s="80" t="s">
        <v>55</v>
      </c>
      <c r="G8" s="80" t="s">
        <v>61</v>
      </c>
      <c r="H8" s="80" t="s">
        <v>29</v>
      </c>
      <c r="I8" s="273" t="s">
        <v>141</v>
      </c>
      <c r="J8" s="273"/>
      <c r="K8" s="208" t="s">
        <v>142</v>
      </c>
      <c r="L8" s="111" t="n">
        <f aca="false">ROUNDUP(K8*$A$1,2)</f>
        <v>11328</v>
      </c>
      <c r="M8" s="111" t="n">
        <f aca="false">ROUNDUP(ROUNDUP(K8*0.9,1)*$A$1,2)</f>
        <v>10208</v>
      </c>
      <c r="O8" s="190"/>
      <c r="P8" s="190"/>
    </row>
    <row collapsed="false" customFormat="true" customHeight="true" hidden="false" ht="192" outlineLevel="0" r="9" s="189">
      <c r="A9" s="276"/>
      <c r="B9" s="211"/>
      <c r="C9" s="212" t="s">
        <v>143</v>
      </c>
      <c r="D9" s="212"/>
      <c r="E9" s="212"/>
      <c r="F9" s="212"/>
      <c r="G9" s="212"/>
      <c r="H9" s="212"/>
      <c r="I9" s="212"/>
      <c r="J9" s="212"/>
      <c r="K9" s="213"/>
      <c r="L9" s="277"/>
      <c r="M9" s="278"/>
      <c r="O9" s="190"/>
      <c r="P9" s="190"/>
    </row>
    <row collapsed="false" customFormat="true" customHeight="true" hidden="false" ht="15" outlineLevel="0" r="10" s="189">
      <c r="A10" s="279"/>
      <c r="B10" s="280"/>
      <c r="C10" s="196" t="s">
        <v>12</v>
      </c>
      <c r="D10" s="194" t="s">
        <v>13</v>
      </c>
      <c r="E10" s="195" t="s">
        <v>50</v>
      </c>
      <c r="F10" s="196" t="s">
        <v>15</v>
      </c>
      <c r="G10" s="197" t="s">
        <v>16</v>
      </c>
      <c r="H10" s="196" t="s">
        <v>17</v>
      </c>
      <c r="I10" s="198"/>
      <c r="J10" s="199"/>
      <c r="K10" s="200"/>
      <c r="L10" s="281"/>
      <c r="M10" s="278"/>
      <c r="O10" s="190"/>
      <c r="P10" s="190"/>
    </row>
    <row collapsed="false" customFormat="true" customHeight="true" hidden="false" ht="45.75" outlineLevel="0" r="11" s="189">
      <c r="A11" s="282" t="s">
        <v>144</v>
      </c>
      <c r="B11" s="282"/>
      <c r="C11" s="283" t="s">
        <v>140</v>
      </c>
      <c r="D11" s="204" t="s">
        <v>53</v>
      </c>
      <c r="E11" s="205" t="s">
        <v>60</v>
      </c>
      <c r="F11" s="206" t="s">
        <v>79</v>
      </c>
      <c r="G11" s="206" t="s">
        <v>84</v>
      </c>
      <c r="H11" s="206" t="s">
        <v>145</v>
      </c>
      <c r="I11" s="207" t="s">
        <v>146</v>
      </c>
      <c r="J11" s="207"/>
      <c r="K11" s="208" t="s">
        <v>147</v>
      </c>
      <c r="L11" s="83" t="n">
        <f aca="false">ROUNDUP(K11*$A$1,2)</f>
        <v>27072</v>
      </c>
      <c r="M11" s="111" t="n">
        <f aca="false">ROUNDUP(ROUNDUP(K11*0.9,1)*$A$1,2)</f>
        <v>24384</v>
      </c>
      <c r="O11" s="190"/>
      <c r="P11" s="190"/>
    </row>
    <row collapsed="false" customFormat="true" customHeight="true" hidden="false" ht="26.25" outlineLevel="0" r="12" s="182">
      <c r="A12" s="255"/>
      <c r="B12" s="256"/>
      <c r="C12" s="257" t="s">
        <v>148</v>
      </c>
      <c r="D12" s="257"/>
      <c r="E12" s="257"/>
      <c r="F12" s="257"/>
      <c r="G12" s="257"/>
      <c r="H12" s="257"/>
      <c r="I12" s="257"/>
      <c r="J12" s="257"/>
      <c r="K12" s="258"/>
      <c r="L12" s="259"/>
      <c r="M12" s="260"/>
      <c r="N12" s="174"/>
      <c r="O12" s="181"/>
      <c r="P12" s="181"/>
    </row>
    <row collapsed="false" customFormat="true" customHeight="true" hidden="false" ht="181.5" outlineLevel="0" r="13" s="189">
      <c r="A13" s="261"/>
      <c r="B13" s="262"/>
      <c r="C13" s="263" t="s">
        <v>149</v>
      </c>
      <c r="D13" s="263"/>
      <c r="E13" s="263"/>
      <c r="F13" s="263"/>
      <c r="G13" s="263"/>
      <c r="H13" s="263"/>
      <c r="I13" s="263"/>
      <c r="J13" s="263"/>
      <c r="K13" s="264"/>
      <c r="L13" s="265"/>
      <c r="M13" s="266"/>
      <c r="O13" s="190"/>
      <c r="P13" s="190"/>
    </row>
    <row collapsed="false" customFormat="true" customHeight="true" hidden="false" ht="15" outlineLevel="0" r="14" s="189">
      <c r="A14" s="267"/>
      <c r="B14" s="192"/>
      <c r="C14" s="193" t="s">
        <v>12</v>
      </c>
      <c r="D14" s="268" t="s">
        <v>13</v>
      </c>
      <c r="E14" s="195" t="s">
        <v>50</v>
      </c>
      <c r="F14" s="193" t="s">
        <v>15</v>
      </c>
      <c r="G14" s="195" t="s">
        <v>16</v>
      </c>
      <c r="H14" s="193" t="s">
        <v>17</v>
      </c>
      <c r="I14" s="269"/>
      <c r="J14" s="270"/>
      <c r="K14" s="200"/>
      <c r="L14" s="201"/>
      <c r="M14" s="266"/>
      <c r="O14" s="190"/>
      <c r="P14" s="190"/>
    </row>
    <row collapsed="false" customFormat="true" customHeight="true" hidden="false" ht="45" outlineLevel="0" r="15" s="189">
      <c r="A15" s="271" t="s">
        <v>150</v>
      </c>
      <c r="B15" s="271"/>
      <c r="C15" s="284" t="s">
        <v>131</v>
      </c>
      <c r="D15" s="285" t="s">
        <v>53</v>
      </c>
      <c r="E15" s="286" t="s">
        <v>54</v>
      </c>
      <c r="F15" s="287" t="s">
        <v>55</v>
      </c>
      <c r="G15" s="287" t="s">
        <v>56</v>
      </c>
      <c r="H15" s="287" t="s">
        <v>29</v>
      </c>
      <c r="I15" s="207" t="s">
        <v>151</v>
      </c>
      <c r="J15" s="207"/>
      <c r="K15" s="208" t="s">
        <v>152</v>
      </c>
      <c r="L15" s="83" t="n">
        <f aca="false">ROUNDUP(K15*$A$1,2)</f>
        <v>9728</v>
      </c>
      <c r="M15" s="111" t="n">
        <f aca="false">ROUNDUP(ROUNDUP(K15*0.9,1)*$A$1,2)</f>
        <v>8768</v>
      </c>
      <c r="O15" s="190"/>
      <c r="P15" s="190"/>
    </row>
    <row collapsed="false" customFormat="true" customHeight="true" hidden="false" ht="39.75" outlineLevel="0" r="16" s="189">
      <c r="A16" s="275" t="s">
        <v>153</v>
      </c>
      <c r="B16" s="275"/>
      <c r="C16" s="288" t="s">
        <v>154</v>
      </c>
      <c r="D16" s="204" t="s">
        <v>53</v>
      </c>
      <c r="E16" s="205" t="s">
        <v>60</v>
      </c>
      <c r="F16" s="206" t="s">
        <v>55</v>
      </c>
      <c r="G16" s="206" t="s">
        <v>155</v>
      </c>
      <c r="H16" s="206" t="s">
        <v>29</v>
      </c>
      <c r="I16" s="207" t="s">
        <v>156</v>
      </c>
      <c r="J16" s="207"/>
      <c r="K16" s="289" t="n">
        <v>46.5</v>
      </c>
      <c r="L16" s="83" t="n">
        <f aca="false">ROUNDUP(K16*$A$1,2)</f>
        <v>14880</v>
      </c>
      <c r="M16" s="111" t="n">
        <f aca="false">ROUNDUP(ROUNDUP(K16*0.9,1)*$A$1,2)</f>
        <v>13408</v>
      </c>
      <c r="O16" s="190"/>
      <c r="P16" s="190"/>
    </row>
    <row collapsed="false" customFormat="true" customHeight="true" hidden="false" ht="144" outlineLevel="0" r="17" s="189">
      <c r="A17" s="261"/>
      <c r="B17" s="262"/>
      <c r="C17" s="263" t="s">
        <v>157</v>
      </c>
      <c r="D17" s="263"/>
      <c r="E17" s="263"/>
      <c r="F17" s="263"/>
      <c r="G17" s="263"/>
      <c r="H17" s="263"/>
      <c r="I17" s="263"/>
      <c r="J17" s="263"/>
      <c r="K17" s="264"/>
      <c r="L17" s="290"/>
      <c r="M17" s="291"/>
      <c r="O17" s="190"/>
      <c r="P17" s="190"/>
    </row>
    <row collapsed="false" customFormat="true" customHeight="true" hidden="false" ht="15" outlineLevel="0" r="18" s="189">
      <c r="A18" s="267"/>
      <c r="B18" s="192"/>
      <c r="C18" s="193" t="s">
        <v>12</v>
      </c>
      <c r="D18" s="194" t="s">
        <v>13</v>
      </c>
      <c r="E18" s="195" t="s">
        <v>50</v>
      </c>
      <c r="F18" s="196" t="s">
        <v>15</v>
      </c>
      <c r="G18" s="197" t="s">
        <v>16</v>
      </c>
      <c r="H18" s="196" t="s">
        <v>17</v>
      </c>
      <c r="I18" s="198"/>
      <c r="J18" s="199"/>
      <c r="K18" s="200"/>
      <c r="L18" s="281"/>
      <c r="M18" s="291"/>
      <c r="O18" s="190"/>
      <c r="P18" s="190"/>
    </row>
    <row collapsed="false" customFormat="true" customHeight="true" hidden="false" ht="45" outlineLevel="0" r="19" s="189">
      <c r="A19" s="271" t="s">
        <v>158</v>
      </c>
      <c r="B19" s="271"/>
      <c r="C19" s="274" t="s">
        <v>131</v>
      </c>
      <c r="D19" s="204" t="s">
        <v>53</v>
      </c>
      <c r="E19" s="205" t="s">
        <v>54</v>
      </c>
      <c r="F19" s="206" t="s">
        <v>55</v>
      </c>
      <c r="G19" s="206" t="s">
        <v>56</v>
      </c>
      <c r="H19" s="206" t="s">
        <v>29</v>
      </c>
      <c r="I19" s="207" t="s">
        <v>159</v>
      </c>
      <c r="J19" s="207"/>
      <c r="K19" s="208" t="s">
        <v>152</v>
      </c>
      <c r="L19" s="83" t="n">
        <f aca="false">ROUNDUP(K19*$A$1,2)</f>
        <v>9728</v>
      </c>
      <c r="M19" s="111" t="n">
        <f aca="false">ROUNDUP(ROUNDUP(K19*0.9,1)*$A$1,2)</f>
        <v>8768</v>
      </c>
      <c r="O19" s="190"/>
      <c r="P19" s="190"/>
    </row>
    <row collapsed="false" customFormat="true" customHeight="true" hidden="false" ht="40.5" outlineLevel="0" r="20" s="189">
      <c r="A20" s="275" t="s">
        <v>160</v>
      </c>
      <c r="B20" s="275"/>
      <c r="C20" s="292" t="s">
        <v>140</v>
      </c>
      <c r="D20" s="204" t="s">
        <v>53</v>
      </c>
      <c r="E20" s="205" t="s">
        <v>60</v>
      </c>
      <c r="F20" s="206" t="s">
        <v>27</v>
      </c>
      <c r="G20" s="206" t="s">
        <v>74</v>
      </c>
      <c r="H20" s="206" t="s">
        <v>29</v>
      </c>
      <c r="I20" s="207" t="s">
        <v>161</v>
      </c>
      <c r="J20" s="207"/>
      <c r="K20" s="289" t="n">
        <v>41.3</v>
      </c>
      <c r="L20" s="83" t="n">
        <f aca="false">ROUNDUP(K20*$A$1,2)</f>
        <v>13216</v>
      </c>
      <c r="M20" s="111" t="n">
        <f aca="false">ROUNDUP(ROUNDUP(K20*0.9,1)*$A$1,2)</f>
        <v>11904</v>
      </c>
      <c r="O20" s="190"/>
      <c r="P20" s="190"/>
    </row>
    <row collapsed="false" customFormat="true" customHeight="true" hidden="false" ht="135.75" outlineLevel="0" r="21" s="189">
      <c r="A21" s="276"/>
      <c r="B21" s="211"/>
      <c r="C21" s="212" t="s">
        <v>162</v>
      </c>
      <c r="D21" s="212"/>
      <c r="E21" s="212"/>
      <c r="F21" s="212"/>
      <c r="G21" s="212"/>
      <c r="H21" s="212"/>
      <c r="I21" s="212"/>
      <c r="J21" s="212"/>
      <c r="K21" s="213"/>
      <c r="L21" s="277"/>
      <c r="M21" s="278"/>
      <c r="O21" s="190"/>
      <c r="P21" s="190"/>
    </row>
    <row collapsed="false" customFormat="true" customHeight="true" hidden="false" ht="15" outlineLevel="0" r="22" s="189">
      <c r="A22" s="279"/>
      <c r="B22" s="192"/>
      <c r="C22" s="196" t="s">
        <v>12</v>
      </c>
      <c r="D22" s="194" t="s">
        <v>13</v>
      </c>
      <c r="E22" s="195" t="s">
        <v>50</v>
      </c>
      <c r="F22" s="196" t="s">
        <v>15</v>
      </c>
      <c r="G22" s="197" t="s">
        <v>16</v>
      </c>
      <c r="H22" s="196" t="s">
        <v>17</v>
      </c>
      <c r="I22" s="198"/>
      <c r="J22" s="199"/>
      <c r="K22" s="200"/>
      <c r="L22" s="281"/>
      <c r="M22" s="278"/>
      <c r="O22" s="190"/>
      <c r="P22" s="190"/>
    </row>
    <row collapsed="false" customFormat="true" customHeight="true" hidden="false" ht="45" outlineLevel="0" r="23" s="189">
      <c r="A23" s="202" t="s">
        <v>163</v>
      </c>
      <c r="B23" s="202"/>
      <c r="C23" s="203" t="s">
        <v>131</v>
      </c>
      <c r="D23" s="204" t="s">
        <v>53</v>
      </c>
      <c r="E23" s="205" t="s">
        <v>54</v>
      </c>
      <c r="F23" s="206" t="s">
        <v>79</v>
      </c>
      <c r="G23" s="206" t="s">
        <v>164</v>
      </c>
      <c r="H23" s="206" t="s">
        <v>165</v>
      </c>
      <c r="I23" s="207" t="s">
        <v>166</v>
      </c>
      <c r="J23" s="207"/>
      <c r="K23" s="208" t="s">
        <v>167</v>
      </c>
      <c r="L23" s="83" t="n">
        <f aca="false">ROUNDUP(K23*$A$1,2)</f>
        <v>20672</v>
      </c>
      <c r="M23" s="111" t="n">
        <f aca="false">ROUNDUP(ROUNDUP(K23*0.9,1)*$A$1,2)</f>
        <v>18624</v>
      </c>
      <c r="O23" s="190"/>
      <c r="P23" s="190"/>
    </row>
    <row collapsed="false" customFormat="true" customHeight="true" hidden="false" ht="45.75" outlineLevel="0" r="24" s="189">
      <c r="A24" s="293" t="s">
        <v>168</v>
      </c>
      <c r="B24" s="293"/>
      <c r="C24" s="292" t="s">
        <v>140</v>
      </c>
      <c r="D24" s="204" t="s">
        <v>53</v>
      </c>
      <c r="E24" s="205" t="s">
        <v>60</v>
      </c>
      <c r="F24" s="206" t="s">
        <v>79</v>
      </c>
      <c r="G24" s="206" t="s">
        <v>84</v>
      </c>
      <c r="H24" s="206" t="s">
        <v>165</v>
      </c>
      <c r="I24" s="207" t="s">
        <v>169</v>
      </c>
      <c r="J24" s="207"/>
      <c r="K24" s="208" t="s">
        <v>170</v>
      </c>
      <c r="L24" s="83" t="n">
        <f aca="false">ROUNDUP(K24*$A$1,2)</f>
        <v>31008</v>
      </c>
      <c r="M24" s="111" t="n">
        <f aca="false">ROUNDUP(ROUNDUP(K24*0.9,1)*$A$1,2)</f>
        <v>27936</v>
      </c>
      <c r="O24" s="190"/>
      <c r="P24" s="190"/>
    </row>
    <row collapsed="false" customFormat="true" customHeight="true" hidden="false" ht="135" outlineLevel="0" r="25" s="189">
      <c r="A25" s="276"/>
      <c r="B25" s="211"/>
      <c r="C25" s="212" t="s">
        <v>171</v>
      </c>
      <c r="D25" s="212"/>
      <c r="E25" s="212"/>
      <c r="F25" s="212"/>
      <c r="G25" s="212"/>
      <c r="H25" s="212"/>
      <c r="I25" s="212"/>
      <c r="J25" s="212"/>
      <c r="K25" s="213"/>
      <c r="L25" s="277"/>
      <c r="M25" s="278"/>
      <c r="O25" s="190"/>
      <c r="P25" s="190"/>
    </row>
    <row collapsed="false" customFormat="true" customHeight="true" hidden="false" ht="15" outlineLevel="0" r="26" s="189">
      <c r="A26" s="279"/>
      <c r="B26" s="192"/>
      <c r="C26" s="196" t="s">
        <v>12</v>
      </c>
      <c r="D26" s="194" t="s">
        <v>13</v>
      </c>
      <c r="E26" s="195" t="s">
        <v>50</v>
      </c>
      <c r="F26" s="196" t="s">
        <v>15</v>
      </c>
      <c r="G26" s="197" t="s">
        <v>16</v>
      </c>
      <c r="H26" s="196" t="s">
        <v>17</v>
      </c>
      <c r="I26" s="198"/>
      <c r="J26" s="199"/>
      <c r="K26" s="200"/>
      <c r="L26" s="281"/>
      <c r="M26" s="278"/>
      <c r="O26" s="190"/>
      <c r="P26" s="190"/>
    </row>
    <row collapsed="false" customFormat="true" customHeight="true" hidden="false" ht="42.75" outlineLevel="0" r="27" s="189">
      <c r="A27" s="202" t="s">
        <v>172</v>
      </c>
      <c r="B27" s="202"/>
      <c r="C27" s="203" t="s">
        <v>131</v>
      </c>
      <c r="D27" s="204" t="s">
        <v>53</v>
      </c>
      <c r="E27" s="205" t="s">
        <v>54</v>
      </c>
      <c r="F27" s="206" t="s">
        <v>79</v>
      </c>
      <c r="G27" s="206" t="s">
        <v>164</v>
      </c>
      <c r="H27" s="206" t="s">
        <v>165</v>
      </c>
      <c r="I27" s="207" t="s">
        <v>173</v>
      </c>
      <c r="J27" s="207"/>
      <c r="K27" s="208" t="s">
        <v>174</v>
      </c>
      <c r="L27" s="83" t="n">
        <f aca="false">ROUNDUP(K27*$A$1,2)</f>
        <v>19680</v>
      </c>
      <c r="M27" s="111" t="n">
        <f aca="false">ROUNDUP(ROUNDUP(K27*0.9,1)*$A$1,2)</f>
        <v>17728</v>
      </c>
      <c r="O27" s="190"/>
      <c r="P27" s="190"/>
    </row>
    <row collapsed="false" customFormat="true" customHeight="true" hidden="false" ht="48" outlineLevel="0" r="28" s="189">
      <c r="A28" s="293" t="s">
        <v>175</v>
      </c>
      <c r="B28" s="293"/>
      <c r="C28" s="294" t="s">
        <v>59</v>
      </c>
      <c r="D28" s="204" t="s">
        <v>53</v>
      </c>
      <c r="E28" s="205" t="s">
        <v>60</v>
      </c>
      <c r="F28" s="206" t="s">
        <v>79</v>
      </c>
      <c r="G28" s="295" t="s">
        <v>84</v>
      </c>
      <c r="H28" s="206" t="s">
        <v>165</v>
      </c>
      <c r="I28" s="207" t="s">
        <v>176</v>
      </c>
      <c r="J28" s="207"/>
      <c r="K28" s="208" t="s">
        <v>170</v>
      </c>
      <c r="L28" s="83" t="n">
        <f aca="false">ROUNDUP(K28*$A$1,2)</f>
        <v>31008</v>
      </c>
      <c r="M28" s="111" t="n">
        <f aca="false">ROUNDUP(ROUNDUP(K28*0.9,1)*$A$1,2)</f>
        <v>27936</v>
      </c>
      <c r="O28" s="190"/>
      <c r="P28" s="190"/>
    </row>
    <row collapsed="false" customFormat="true" customHeight="true" hidden="false" ht="216.75" outlineLevel="0" r="29" s="189">
      <c r="A29" s="276"/>
      <c r="B29" s="211"/>
      <c r="C29" s="212" t="s">
        <v>177</v>
      </c>
      <c r="D29" s="212"/>
      <c r="E29" s="212"/>
      <c r="F29" s="212"/>
      <c r="G29" s="212"/>
      <c r="H29" s="212"/>
      <c r="I29" s="212"/>
      <c r="J29" s="212"/>
      <c r="K29" s="213"/>
      <c r="L29" s="277"/>
      <c r="M29" s="278"/>
      <c r="O29" s="190"/>
      <c r="P29" s="190"/>
    </row>
    <row collapsed="false" customFormat="true" customHeight="true" hidden="false" ht="15" outlineLevel="0" r="30" s="189">
      <c r="A30" s="279"/>
      <c r="B30" s="280"/>
      <c r="C30" s="196" t="s">
        <v>12</v>
      </c>
      <c r="D30" s="194" t="s">
        <v>13</v>
      </c>
      <c r="E30" s="195" t="s">
        <v>50</v>
      </c>
      <c r="F30" s="196" t="s">
        <v>15</v>
      </c>
      <c r="G30" s="197" t="s">
        <v>16</v>
      </c>
      <c r="H30" s="196" t="s">
        <v>17</v>
      </c>
      <c r="I30" s="198"/>
      <c r="J30" s="199"/>
      <c r="K30" s="200"/>
      <c r="L30" s="281"/>
      <c r="M30" s="278"/>
      <c r="O30" s="190"/>
      <c r="P30" s="190"/>
    </row>
    <row collapsed="false" customFormat="true" customHeight="true" hidden="false" ht="48" outlineLevel="0" r="31" s="189">
      <c r="A31" s="282" t="s">
        <v>178</v>
      </c>
      <c r="B31" s="282"/>
      <c r="C31" s="296" t="s">
        <v>179</v>
      </c>
      <c r="D31" s="204" t="s">
        <v>53</v>
      </c>
      <c r="E31" s="205" t="s">
        <v>60</v>
      </c>
      <c r="F31" s="206" t="s">
        <v>79</v>
      </c>
      <c r="G31" s="206" t="s">
        <v>164</v>
      </c>
      <c r="H31" s="206" t="s">
        <v>104</v>
      </c>
      <c r="I31" s="207" t="s">
        <v>180</v>
      </c>
      <c r="J31" s="207"/>
      <c r="K31" s="208" t="s">
        <v>181</v>
      </c>
      <c r="L31" s="83" t="n">
        <f aca="false">ROUNDUP(K31*$A$1,2)</f>
        <v>58112</v>
      </c>
      <c r="M31" s="111" t="n">
        <f aca="false">ROUNDUP(ROUNDUP(K31*0.9,1)*$A$1,2)</f>
        <v>52320</v>
      </c>
      <c r="O31" s="190"/>
      <c r="P31" s="190"/>
    </row>
    <row collapsed="false" customFormat="true" customHeight="true" hidden="false" ht="267" outlineLevel="0" r="32" s="189">
      <c r="A32" s="276"/>
      <c r="B32" s="211"/>
      <c r="C32" s="212" t="s">
        <v>182</v>
      </c>
      <c r="D32" s="212"/>
      <c r="E32" s="212"/>
      <c r="F32" s="212"/>
      <c r="G32" s="212"/>
      <c r="H32" s="212"/>
      <c r="I32" s="212"/>
      <c r="J32" s="212"/>
      <c r="K32" s="213"/>
      <c r="L32" s="277"/>
      <c r="M32" s="278"/>
      <c r="O32" s="190"/>
      <c r="P32" s="190"/>
    </row>
    <row collapsed="false" customFormat="true" customHeight="true" hidden="false" ht="15" outlineLevel="0" r="33" s="189">
      <c r="A33" s="297"/>
      <c r="B33" s="297"/>
      <c r="C33" s="298" t="s">
        <v>12</v>
      </c>
      <c r="D33" s="298" t="s">
        <v>13</v>
      </c>
      <c r="E33" s="298" t="s">
        <v>50</v>
      </c>
      <c r="F33" s="298" t="s">
        <v>15</v>
      </c>
      <c r="G33" s="298" t="s">
        <v>16</v>
      </c>
      <c r="H33" s="298" t="s">
        <v>17</v>
      </c>
      <c r="I33" s="198"/>
      <c r="J33" s="199"/>
      <c r="K33" s="200"/>
      <c r="L33" s="281"/>
      <c r="M33" s="278"/>
      <c r="O33" s="190"/>
      <c r="P33" s="190"/>
    </row>
    <row collapsed="false" customFormat="true" customHeight="true" hidden="false" ht="53.25" outlineLevel="0" r="34" s="189">
      <c r="A34" s="202" t="s">
        <v>183</v>
      </c>
      <c r="B34" s="202"/>
      <c r="C34" s="274" t="s">
        <v>184</v>
      </c>
      <c r="D34" s="80" t="s">
        <v>185</v>
      </c>
      <c r="E34" s="272" t="s">
        <v>54</v>
      </c>
      <c r="F34" s="80" t="s">
        <v>186</v>
      </c>
      <c r="G34" s="80" t="s">
        <v>187</v>
      </c>
      <c r="H34" s="80" t="s">
        <v>188</v>
      </c>
      <c r="I34" s="273" t="s">
        <v>189</v>
      </c>
      <c r="J34" s="273"/>
      <c r="K34" s="289" t="n">
        <v>550</v>
      </c>
      <c r="L34" s="111" t="n">
        <f aca="false">ROUNDUP(K34*$A$1,2)</f>
        <v>176000</v>
      </c>
      <c r="M34" s="111" t="n">
        <f aca="false">ROUNDUP(ROUNDUP(K34*0.9,1)*$A$1,2)</f>
        <v>158400</v>
      </c>
      <c r="O34" s="190"/>
      <c r="P34" s="190"/>
    </row>
    <row collapsed="false" customFormat="true" customHeight="true" hidden="false" ht="53.25" outlineLevel="0" r="35" s="189">
      <c r="A35" s="202" t="s">
        <v>190</v>
      </c>
      <c r="B35" s="202"/>
      <c r="C35" s="274" t="s">
        <v>154</v>
      </c>
      <c r="D35" s="80" t="s">
        <v>185</v>
      </c>
      <c r="E35" s="272" t="s">
        <v>60</v>
      </c>
      <c r="F35" s="80" t="s">
        <v>186</v>
      </c>
      <c r="G35" s="80" t="s">
        <v>187</v>
      </c>
      <c r="H35" s="80" t="s">
        <v>188</v>
      </c>
      <c r="I35" s="273" t="s">
        <v>191</v>
      </c>
      <c r="J35" s="273"/>
      <c r="K35" s="289" t="n">
        <v>687.4</v>
      </c>
      <c r="L35" s="111" t="n">
        <f aca="false">ROUNDUP(K35*$A$1,2)</f>
        <v>219968</v>
      </c>
      <c r="M35" s="111" t="n">
        <f aca="false">ROUNDUP(ROUNDUP(K35*0.9,1)*$A$1,2)</f>
        <v>197984</v>
      </c>
      <c r="O35" s="190"/>
      <c r="P35" s="190"/>
    </row>
    <row collapsed="false" customFormat="true" customHeight="true" hidden="false" ht="26.25" outlineLevel="0" r="36" s="182">
      <c r="A36" s="299"/>
      <c r="B36" s="300"/>
      <c r="C36" s="57" t="s">
        <v>192</v>
      </c>
      <c r="D36" s="57"/>
      <c r="E36" s="57"/>
      <c r="F36" s="57"/>
      <c r="G36" s="57"/>
      <c r="H36" s="57"/>
      <c r="I36" s="57"/>
      <c r="J36" s="57"/>
      <c r="K36" s="301"/>
      <c r="L36" s="179"/>
      <c r="M36" s="302"/>
      <c r="N36" s="174"/>
      <c r="O36" s="181"/>
      <c r="P36" s="181"/>
    </row>
    <row collapsed="false" customFormat="true" customHeight="true" hidden="false" ht="179.25" outlineLevel="0" r="37" s="189">
      <c r="A37" s="261"/>
      <c r="B37" s="262"/>
      <c r="C37" s="263" t="s">
        <v>193</v>
      </c>
      <c r="D37" s="263"/>
      <c r="E37" s="263"/>
      <c r="F37" s="263"/>
      <c r="G37" s="263"/>
      <c r="H37" s="263"/>
      <c r="I37" s="263"/>
      <c r="J37" s="263"/>
      <c r="K37" s="264"/>
      <c r="L37" s="290"/>
      <c r="M37" s="291"/>
      <c r="O37" s="190"/>
      <c r="P37" s="190"/>
    </row>
    <row collapsed="false" customFormat="true" customHeight="true" hidden="false" ht="15" outlineLevel="0" r="38" s="189">
      <c r="A38" s="267"/>
      <c r="B38" s="280"/>
      <c r="C38" s="196" t="s">
        <v>12</v>
      </c>
      <c r="D38" s="194" t="s">
        <v>13</v>
      </c>
      <c r="E38" s="195" t="s">
        <v>50</v>
      </c>
      <c r="F38" s="196" t="s">
        <v>15</v>
      </c>
      <c r="G38" s="197" t="s">
        <v>16</v>
      </c>
      <c r="H38" s="196" t="s">
        <v>17</v>
      </c>
      <c r="I38" s="198"/>
      <c r="J38" s="199"/>
      <c r="K38" s="200"/>
      <c r="L38" s="281"/>
      <c r="M38" s="291"/>
      <c r="O38" s="190"/>
      <c r="P38" s="190"/>
    </row>
    <row collapsed="false" customFormat="true" customHeight="true" hidden="false" ht="45.75" outlineLevel="0" r="39" s="189">
      <c r="A39" s="303" t="s">
        <v>194</v>
      </c>
      <c r="B39" s="303"/>
      <c r="C39" s="283" t="s">
        <v>195</v>
      </c>
      <c r="D39" s="204" t="s">
        <v>53</v>
      </c>
      <c r="E39" s="272" t="s">
        <v>196</v>
      </c>
      <c r="F39" s="206" t="s">
        <v>55</v>
      </c>
      <c r="G39" s="206" t="s">
        <v>197</v>
      </c>
      <c r="H39" s="206" t="s">
        <v>29</v>
      </c>
      <c r="I39" s="207" t="s">
        <v>198</v>
      </c>
      <c r="J39" s="207"/>
      <c r="K39" s="208" t="s">
        <v>199</v>
      </c>
      <c r="L39" s="83" t="n">
        <f aca="false">ROUNDUP(K39*$A$1,2)</f>
        <v>26592</v>
      </c>
      <c r="M39" s="111" t="n">
        <f aca="false">ROUNDUP(ROUNDUP(K39*0.9,1)*$A$1,2)</f>
        <v>23936</v>
      </c>
      <c r="O39" s="190"/>
      <c r="P39" s="190"/>
    </row>
    <row collapsed="false" customFormat="true" customHeight="true" hidden="false" ht="175.5" outlineLevel="0" r="40" s="189">
      <c r="A40" s="276"/>
      <c r="B40" s="211"/>
      <c r="C40" s="212" t="s">
        <v>200</v>
      </c>
      <c r="D40" s="212"/>
      <c r="E40" s="212"/>
      <c r="F40" s="212"/>
      <c r="G40" s="212"/>
      <c r="H40" s="212"/>
      <c r="I40" s="212"/>
      <c r="J40" s="212"/>
      <c r="K40" s="213"/>
      <c r="L40" s="277"/>
      <c r="M40" s="278"/>
      <c r="O40" s="190"/>
      <c r="P40" s="190"/>
    </row>
    <row collapsed="false" customFormat="true" customHeight="true" hidden="false" ht="15" outlineLevel="0" r="41" s="189">
      <c r="A41" s="279"/>
      <c r="B41" s="280"/>
      <c r="C41" s="196" t="s">
        <v>12</v>
      </c>
      <c r="D41" s="194" t="s">
        <v>13</v>
      </c>
      <c r="E41" s="195" t="s">
        <v>50</v>
      </c>
      <c r="F41" s="196" t="s">
        <v>15</v>
      </c>
      <c r="G41" s="197" t="s">
        <v>16</v>
      </c>
      <c r="H41" s="196" t="s">
        <v>17</v>
      </c>
      <c r="I41" s="198"/>
      <c r="J41" s="199"/>
      <c r="K41" s="200"/>
      <c r="L41" s="281"/>
      <c r="M41" s="278"/>
      <c r="O41" s="190"/>
      <c r="P41" s="190"/>
    </row>
    <row collapsed="false" customFormat="true" customHeight="true" hidden="false" ht="45.75" outlineLevel="0" r="42" s="189">
      <c r="A42" s="282" t="s">
        <v>201</v>
      </c>
      <c r="B42" s="282"/>
      <c r="C42" s="283" t="s">
        <v>195</v>
      </c>
      <c r="D42" s="204" t="s">
        <v>53</v>
      </c>
      <c r="E42" s="272" t="s">
        <v>196</v>
      </c>
      <c r="F42" s="206" t="s">
        <v>55</v>
      </c>
      <c r="G42" s="206" t="s">
        <v>197</v>
      </c>
      <c r="H42" s="206" t="s">
        <v>29</v>
      </c>
      <c r="I42" s="207" t="s">
        <v>198</v>
      </c>
      <c r="J42" s="207"/>
      <c r="K42" s="208" t="s">
        <v>199</v>
      </c>
      <c r="L42" s="83" t="n">
        <f aca="false">ROUNDUP(K42*$A$1,2)</f>
        <v>26592</v>
      </c>
      <c r="M42" s="111" t="n">
        <f aca="false">ROUNDUP(ROUNDUP(K42*0.9,1)*$A$1,2)</f>
        <v>23936</v>
      </c>
      <c r="O42" s="190"/>
      <c r="P42" s="190"/>
    </row>
    <row collapsed="false" customFormat="true" customHeight="true" hidden="false" ht="201.75" outlineLevel="0" r="43" s="189">
      <c r="A43" s="276"/>
      <c r="B43" s="211"/>
      <c r="C43" s="212" t="s">
        <v>202</v>
      </c>
      <c r="D43" s="212"/>
      <c r="E43" s="212"/>
      <c r="F43" s="212"/>
      <c r="G43" s="212"/>
      <c r="H43" s="212"/>
      <c r="I43" s="212"/>
      <c r="J43" s="212"/>
      <c r="K43" s="213"/>
      <c r="L43" s="277"/>
      <c r="M43" s="278"/>
      <c r="O43" s="190"/>
      <c r="P43" s="190"/>
    </row>
    <row collapsed="false" customFormat="true" customHeight="true" hidden="false" ht="15" outlineLevel="0" r="44" s="189">
      <c r="A44" s="279"/>
      <c r="B44" s="280"/>
      <c r="C44" s="196" t="s">
        <v>12</v>
      </c>
      <c r="D44" s="194" t="s">
        <v>13</v>
      </c>
      <c r="E44" s="195" t="s">
        <v>50</v>
      </c>
      <c r="F44" s="196" t="s">
        <v>15</v>
      </c>
      <c r="G44" s="197" t="s">
        <v>16</v>
      </c>
      <c r="H44" s="196" t="s">
        <v>17</v>
      </c>
      <c r="I44" s="198"/>
      <c r="J44" s="199"/>
      <c r="K44" s="200"/>
      <c r="L44" s="281"/>
      <c r="M44" s="278"/>
      <c r="O44" s="190"/>
      <c r="P44" s="190"/>
    </row>
    <row collapsed="false" customFormat="true" customHeight="true" hidden="false" ht="45.75" outlineLevel="0" r="45" s="189">
      <c r="A45" s="282" t="s">
        <v>203</v>
      </c>
      <c r="B45" s="282"/>
      <c r="C45" s="283" t="s">
        <v>195</v>
      </c>
      <c r="D45" s="204" t="s">
        <v>53</v>
      </c>
      <c r="E45" s="272" t="s">
        <v>196</v>
      </c>
      <c r="F45" s="206" t="s">
        <v>79</v>
      </c>
      <c r="G45" s="206" t="s">
        <v>164</v>
      </c>
      <c r="H45" s="206" t="s">
        <v>89</v>
      </c>
      <c r="I45" s="207" t="s">
        <v>204</v>
      </c>
      <c r="J45" s="207"/>
      <c r="K45" s="208" t="s">
        <v>205</v>
      </c>
      <c r="L45" s="83" t="n">
        <f aca="false">ROUNDUP(K45*$A$1,2)</f>
        <v>61056</v>
      </c>
      <c r="M45" s="111" t="n">
        <f aca="false">ROUNDUP(ROUNDUP(K45*0.9,1)*$A$1,2)</f>
        <v>54976</v>
      </c>
      <c r="O45" s="190"/>
      <c r="P45" s="190"/>
    </row>
    <row collapsed="false" customFormat="true" customHeight="true" hidden="false" ht="186" outlineLevel="0" r="46" s="189">
      <c r="A46" s="276"/>
      <c r="B46" s="211"/>
      <c r="C46" s="212" t="s">
        <v>206</v>
      </c>
      <c r="D46" s="212"/>
      <c r="E46" s="212"/>
      <c r="F46" s="212"/>
      <c r="G46" s="212"/>
      <c r="H46" s="212"/>
      <c r="I46" s="212"/>
      <c r="J46" s="212"/>
      <c r="K46" s="213"/>
      <c r="L46" s="277"/>
      <c r="M46" s="278"/>
      <c r="O46" s="190"/>
      <c r="P46" s="190"/>
    </row>
    <row collapsed="false" customFormat="true" customHeight="true" hidden="false" ht="15" outlineLevel="0" r="47" s="189">
      <c r="A47" s="279"/>
      <c r="B47" s="280"/>
      <c r="C47" s="196" t="s">
        <v>12</v>
      </c>
      <c r="D47" s="194" t="s">
        <v>13</v>
      </c>
      <c r="E47" s="195" t="s">
        <v>50</v>
      </c>
      <c r="F47" s="196" t="s">
        <v>15</v>
      </c>
      <c r="G47" s="197" t="s">
        <v>16</v>
      </c>
      <c r="H47" s="196" t="s">
        <v>17</v>
      </c>
      <c r="I47" s="198"/>
      <c r="J47" s="199"/>
      <c r="K47" s="200"/>
      <c r="L47" s="281"/>
      <c r="M47" s="278"/>
      <c r="O47" s="190"/>
      <c r="P47" s="190"/>
    </row>
    <row collapsed="false" customFormat="true" customHeight="true" hidden="false" ht="45.75" outlineLevel="0" r="48" s="189">
      <c r="A48" s="304" t="s">
        <v>207</v>
      </c>
      <c r="B48" s="304"/>
      <c r="C48" s="305" t="s">
        <v>195</v>
      </c>
      <c r="D48" s="306" t="s">
        <v>53</v>
      </c>
      <c r="E48" s="272" t="s">
        <v>196</v>
      </c>
      <c r="F48" s="307" t="s">
        <v>79</v>
      </c>
      <c r="G48" s="307" t="s">
        <v>164</v>
      </c>
      <c r="H48" s="307" t="s">
        <v>89</v>
      </c>
      <c r="I48" s="308" t="s">
        <v>208</v>
      </c>
      <c r="J48" s="308"/>
      <c r="K48" s="208" t="s">
        <v>209</v>
      </c>
      <c r="L48" s="83" t="n">
        <f aca="false">ROUNDUP(K48*$A$1,2)</f>
        <v>63008</v>
      </c>
      <c r="M48" s="111" t="n">
        <f aca="false">ROUNDUP(ROUNDUP(K48*0.9,1)*$A$1,2)</f>
        <v>56736</v>
      </c>
      <c r="O48" s="190"/>
      <c r="P48" s="190"/>
    </row>
    <row collapsed="false" customFormat="false" customHeight="true" hidden="false" ht="30" outlineLevel="0" r="49">
      <c r="A49" s="299"/>
      <c r="B49" s="309"/>
      <c r="C49" s="102" t="s">
        <v>210</v>
      </c>
      <c r="D49" s="102"/>
      <c r="E49" s="102"/>
      <c r="F49" s="102"/>
      <c r="G49" s="102"/>
      <c r="H49" s="102"/>
      <c r="I49" s="102"/>
      <c r="J49" s="102"/>
      <c r="K49" s="301"/>
      <c r="L49" s="179"/>
      <c r="M49" s="302"/>
      <c r="N49" s="6"/>
    </row>
    <row collapsed="false" customFormat="false" customHeight="true" hidden="false" ht="332.25" outlineLevel="0" r="50">
      <c r="A50" s="310"/>
      <c r="B50" s="311"/>
      <c r="C50" s="312"/>
      <c r="D50" s="313" t="s">
        <v>211</v>
      </c>
      <c r="E50" s="313"/>
      <c r="F50" s="313"/>
      <c r="G50" s="313"/>
      <c r="H50" s="313"/>
      <c r="I50" s="313"/>
      <c r="J50" s="313"/>
      <c r="K50" s="314"/>
      <c r="L50" s="315"/>
      <c r="M50" s="316"/>
    </row>
    <row collapsed="false" customFormat="true" customHeight="true" hidden="false" ht="15" outlineLevel="0" r="51" s="182">
      <c r="A51" s="317"/>
      <c r="B51" s="226"/>
      <c r="C51" s="227" t="s">
        <v>112</v>
      </c>
      <c r="D51" s="94" t="s">
        <v>113</v>
      </c>
      <c r="E51" s="318" t="s">
        <v>114</v>
      </c>
      <c r="F51" s="318"/>
      <c r="G51" s="227" t="s">
        <v>115</v>
      </c>
      <c r="H51" s="228" t="s">
        <v>116</v>
      </c>
      <c r="I51" s="228" t="s">
        <v>117</v>
      </c>
      <c r="J51" s="229"/>
      <c r="K51" s="319"/>
      <c r="L51" s="320"/>
      <c r="M51" s="316"/>
      <c r="O51" s="181"/>
      <c r="P51" s="181"/>
    </row>
    <row collapsed="false" customFormat="false" customHeight="true" hidden="false" ht="39.95" outlineLevel="0" r="52">
      <c r="A52" s="321" t="s">
        <v>212</v>
      </c>
      <c r="B52" s="321"/>
      <c r="C52" s="322" t="s">
        <v>213</v>
      </c>
      <c r="D52" s="323" t="n">
        <v>120</v>
      </c>
      <c r="E52" s="324" t="s">
        <v>214</v>
      </c>
      <c r="F52" s="324"/>
      <c r="G52" s="325" t="s">
        <v>215</v>
      </c>
      <c r="H52" s="237" t="n">
        <v>4</v>
      </c>
      <c r="I52" s="237" t="n">
        <v>1</v>
      </c>
      <c r="J52" s="238" t="s">
        <v>216</v>
      </c>
      <c r="K52" s="326" t="s">
        <v>217</v>
      </c>
      <c r="L52" s="83" t="n">
        <f aca="false">ROUNDUP(K52*$A$1,2)</f>
        <v>30016</v>
      </c>
      <c r="M52" s="111" t="n">
        <f aca="false">ROUNDUP(ROUNDUP(K52*0.9,1)*$A$1,2)</f>
        <v>27040</v>
      </c>
    </row>
    <row collapsed="false" customFormat="false" customHeight="true" hidden="false" ht="39.95" outlineLevel="0" r="53">
      <c r="A53" s="321" t="s">
        <v>218</v>
      </c>
      <c r="B53" s="321"/>
      <c r="C53" s="322" t="s">
        <v>213</v>
      </c>
      <c r="D53" s="323" t="n">
        <v>240</v>
      </c>
      <c r="E53" s="324" t="s">
        <v>214</v>
      </c>
      <c r="F53" s="324"/>
      <c r="G53" s="325" t="s">
        <v>215</v>
      </c>
      <c r="H53" s="237" t="n">
        <v>8</v>
      </c>
      <c r="I53" s="237" t="n">
        <v>1</v>
      </c>
      <c r="J53" s="238" t="s">
        <v>219</v>
      </c>
      <c r="K53" s="326" t="s">
        <v>220</v>
      </c>
      <c r="L53" s="83" t="n">
        <f aca="false">ROUNDUP(K53*$A$1,2)</f>
        <v>39296</v>
      </c>
      <c r="M53" s="111" t="n">
        <f aca="false">ROUNDUP(ROUNDUP(K53*0.9,1)*$A$1,2)</f>
        <v>35392</v>
      </c>
    </row>
    <row collapsed="false" customFormat="false" customHeight="true" hidden="false" ht="39.95" outlineLevel="0" r="54">
      <c r="A54" s="321" t="s">
        <v>221</v>
      </c>
      <c r="B54" s="321"/>
      <c r="C54" s="322" t="s">
        <v>213</v>
      </c>
      <c r="D54" s="323" t="n">
        <v>240</v>
      </c>
      <c r="E54" s="324" t="s">
        <v>214</v>
      </c>
      <c r="F54" s="324"/>
      <c r="G54" s="325" t="s">
        <v>215</v>
      </c>
      <c r="H54" s="237" t="n">
        <v>8</v>
      </c>
      <c r="I54" s="237" t="n">
        <v>1</v>
      </c>
      <c r="J54" s="238" t="s">
        <v>222</v>
      </c>
      <c r="K54" s="326" t="s">
        <v>223</v>
      </c>
      <c r="L54" s="83" t="n">
        <f aca="false">ROUNDUP(K54*$A$1,2)</f>
        <v>48736</v>
      </c>
      <c r="M54" s="111" t="n">
        <f aca="false">ROUNDUP(ROUNDUP(K54*0.9,1)*$A$1,2)</f>
        <v>43872</v>
      </c>
    </row>
    <row collapsed="false" customFormat="false" customHeight="true" hidden="false" ht="39.95" outlineLevel="0" r="55">
      <c r="A55" s="327" t="s">
        <v>224</v>
      </c>
      <c r="B55" s="327"/>
      <c r="C55" s="328" t="s">
        <v>213</v>
      </c>
      <c r="D55" s="329" t="n">
        <v>480</v>
      </c>
      <c r="E55" s="330" t="s">
        <v>214</v>
      </c>
      <c r="F55" s="330"/>
      <c r="G55" s="331" t="s">
        <v>215</v>
      </c>
      <c r="H55" s="332" t="n">
        <v>16</v>
      </c>
      <c r="I55" s="332" t="n">
        <v>1</v>
      </c>
      <c r="J55" s="333" t="s">
        <v>225</v>
      </c>
      <c r="K55" s="326" t="s">
        <v>226</v>
      </c>
      <c r="L55" s="83" t="n">
        <f aca="false">ROUNDUP(K55*$A$1,2)</f>
        <v>80000</v>
      </c>
      <c r="M55" s="111" t="n">
        <f aca="false">ROUNDUP(ROUNDUP(K55*0.9,1)*$A$1,2)</f>
        <v>72000</v>
      </c>
    </row>
    <row collapsed="false" customFormat="false" customHeight="true" hidden="false" ht="297.75" outlineLevel="0" r="56">
      <c r="A56" s="334"/>
      <c r="B56" s="218"/>
      <c r="C56" s="219"/>
      <c r="D56" s="335" t="s">
        <v>227</v>
      </c>
      <c r="E56" s="335"/>
      <c r="F56" s="335"/>
      <c r="G56" s="335"/>
      <c r="H56" s="335"/>
      <c r="I56" s="335"/>
      <c r="J56" s="335"/>
      <c r="K56" s="336"/>
      <c r="L56" s="337"/>
      <c r="M56" s="278"/>
    </row>
    <row collapsed="false" customFormat="true" customHeight="true" hidden="false" ht="15" outlineLevel="0" r="57" s="182">
      <c r="A57" s="317"/>
      <c r="B57" s="226"/>
      <c r="C57" s="227" t="s">
        <v>112</v>
      </c>
      <c r="D57" s="94" t="s">
        <v>113</v>
      </c>
      <c r="E57" s="318" t="s">
        <v>114</v>
      </c>
      <c r="F57" s="318"/>
      <c r="G57" s="227" t="s">
        <v>115</v>
      </c>
      <c r="H57" s="228" t="s">
        <v>116</v>
      </c>
      <c r="I57" s="228" t="s">
        <v>117</v>
      </c>
      <c r="J57" s="229"/>
      <c r="K57" s="319"/>
      <c r="L57" s="320"/>
      <c r="M57" s="278"/>
      <c r="O57" s="181"/>
      <c r="P57" s="181"/>
    </row>
    <row collapsed="false" customFormat="false" customHeight="true" hidden="false" ht="39.95" outlineLevel="0" r="58">
      <c r="A58" s="321" t="s">
        <v>228</v>
      </c>
      <c r="B58" s="321"/>
      <c r="C58" s="338" t="s">
        <v>229</v>
      </c>
      <c r="D58" s="339" t="s">
        <v>230</v>
      </c>
      <c r="E58" s="324" t="s">
        <v>214</v>
      </c>
      <c r="F58" s="324"/>
      <c r="G58" s="325" t="s">
        <v>231</v>
      </c>
      <c r="H58" s="237" t="n">
        <v>4</v>
      </c>
      <c r="I58" s="237" t="n">
        <v>4</v>
      </c>
      <c r="J58" s="238" t="s">
        <v>232</v>
      </c>
      <c r="K58" s="326" t="s">
        <v>233</v>
      </c>
      <c r="L58" s="83" t="n">
        <f aca="false">ROUNDUP(K58*$A$1,2)</f>
        <v>42240</v>
      </c>
      <c r="M58" s="111" t="n">
        <f aca="false">ROUNDUP(ROUNDUP(K58*0.9,1)*$A$1,2)</f>
        <v>38016</v>
      </c>
    </row>
    <row collapsed="false" customFormat="false" customHeight="true" hidden="false" ht="39.95" outlineLevel="0" r="59">
      <c r="A59" s="327" t="s">
        <v>234</v>
      </c>
      <c r="B59" s="327"/>
      <c r="C59" s="340" t="s">
        <v>235</v>
      </c>
      <c r="D59" s="341" t="s">
        <v>236</v>
      </c>
      <c r="E59" s="330" t="s">
        <v>214</v>
      </c>
      <c r="F59" s="330"/>
      <c r="G59" s="331" t="s">
        <v>231</v>
      </c>
      <c r="H59" s="332" t="n">
        <v>8</v>
      </c>
      <c r="I59" s="332" t="n">
        <v>4</v>
      </c>
      <c r="J59" s="333" t="s">
        <v>237</v>
      </c>
      <c r="K59" s="326" t="s">
        <v>238</v>
      </c>
      <c r="L59" s="83" t="n">
        <f aca="false">ROUNDUP(K59*$A$1,2)</f>
        <v>63680</v>
      </c>
      <c r="M59" s="111" t="n">
        <f aca="false">ROUNDUP(ROUNDUP(K59*0.9,1)*$A$1,2)</f>
        <v>57312</v>
      </c>
    </row>
    <row collapsed="false" customFormat="false" customHeight="true" hidden="false" ht="242.25" outlineLevel="0" r="60">
      <c r="A60" s="334"/>
      <c r="B60" s="218"/>
      <c r="C60" s="219"/>
      <c r="D60" s="335" t="s">
        <v>239</v>
      </c>
      <c r="E60" s="335"/>
      <c r="F60" s="335"/>
      <c r="G60" s="335"/>
      <c r="H60" s="335"/>
      <c r="I60" s="335"/>
      <c r="J60" s="335"/>
      <c r="K60" s="336"/>
      <c r="L60" s="337"/>
      <c r="M60" s="278"/>
    </row>
    <row collapsed="false" customFormat="true" customHeight="true" hidden="false" ht="15" outlineLevel="0" r="61" s="182">
      <c r="A61" s="317"/>
      <c r="B61" s="226"/>
      <c r="C61" s="227" t="s">
        <v>112</v>
      </c>
      <c r="D61" s="94" t="s">
        <v>113</v>
      </c>
      <c r="E61" s="318" t="s">
        <v>114</v>
      </c>
      <c r="F61" s="318"/>
      <c r="G61" s="227" t="s">
        <v>115</v>
      </c>
      <c r="H61" s="228" t="s">
        <v>116</v>
      </c>
      <c r="I61" s="228" t="s">
        <v>117</v>
      </c>
      <c r="J61" s="229"/>
      <c r="K61" s="319"/>
      <c r="L61" s="320"/>
      <c r="M61" s="278"/>
      <c r="O61" s="181"/>
      <c r="P61" s="181"/>
    </row>
    <row collapsed="false" customFormat="false" customHeight="true" hidden="false" ht="40.5" outlineLevel="0" r="62">
      <c r="A62" s="321" t="s">
        <v>240</v>
      </c>
      <c r="B62" s="321"/>
      <c r="C62" s="338" t="s">
        <v>235</v>
      </c>
      <c r="D62" s="339" t="s">
        <v>241</v>
      </c>
      <c r="E62" s="324" t="s">
        <v>242</v>
      </c>
      <c r="F62" s="324"/>
      <c r="G62" s="325" t="s">
        <v>231</v>
      </c>
      <c r="H62" s="237" t="n">
        <v>16</v>
      </c>
      <c r="I62" s="237" t="n">
        <v>4</v>
      </c>
      <c r="J62" s="238" t="s">
        <v>243</v>
      </c>
      <c r="K62" s="326" t="s">
        <v>244</v>
      </c>
      <c r="L62" s="83" t="n">
        <f aca="false">ROUNDUP(K62*$A$1,2)</f>
        <v>123200</v>
      </c>
      <c r="M62" s="111" t="n">
        <f aca="false">ROUNDUP(ROUNDUP(K62*0.9,1)*$A$1,2)</f>
        <v>110880</v>
      </c>
    </row>
    <row collapsed="false" customFormat="false" customHeight="true" hidden="false" ht="230.25" outlineLevel="0" r="63">
      <c r="A63" s="310"/>
      <c r="B63" s="311"/>
      <c r="C63" s="312"/>
      <c r="D63" s="313" t="s">
        <v>245</v>
      </c>
      <c r="E63" s="313"/>
      <c r="F63" s="313"/>
      <c r="G63" s="313"/>
      <c r="H63" s="313"/>
      <c r="I63" s="313"/>
      <c r="J63" s="313"/>
      <c r="K63" s="336"/>
      <c r="L63" s="315"/>
      <c r="M63" s="316"/>
    </row>
    <row collapsed="false" customFormat="true" customHeight="true" hidden="false" ht="15" outlineLevel="0" r="64" s="182">
      <c r="A64" s="317"/>
      <c r="B64" s="226"/>
      <c r="C64" s="227" t="s">
        <v>112</v>
      </c>
      <c r="D64" s="94" t="s">
        <v>113</v>
      </c>
      <c r="E64" s="318" t="s">
        <v>114</v>
      </c>
      <c r="F64" s="318"/>
      <c r="G64" s="227" t="s">
        <v>115</v>
      </c>
      <c r="H64" s="228" t="s">
        <v>116</v>
      </c>
      <c r="I64" s="228" t="s">
        <v>117</v>
      </c>
      <c r="J64" s="229"/>
      <c r="K64" s="319"/>
      <c r="L64" s="320"/>
      <c r="M64" s="316"/>
      <c r="O64" s="181"/>
      <c r="P64" s="181"/>
    </row>
    <row collapsed="false" customFormat="false" customHeight="true" hidden="false" ht="54.75" outlineLevel="0" r="65">
      <c r="A65" s="327" t="s">
        <v>246</v>
      </c>
      <c r="B65" s="327"/>
      <c r="C65" s="342" t="s">
        <v>247</v>
      </c>
      <c r="D65" s="341" t="s">
        <v>248</v>
      </c>
      <c r="E65" s="330" t="s">
        <v>214</v>
      </c>
      <c r="F65" s="330"/>
      <c r="G65" s="331" t="s">
        <v>231</v>
      </c>
      <c r="H65" s="332" t="n">
        <v>16</v>
      </c>
      <c r="I65" s="332" t="n">
        <v>4</v>
      </c>
      <c r="J65" s="333" t="s">
        <v>249</v>
      </c>
      <c r="K65" s="326" t="s">
        <v>250</v>
      </c>
      <c r="L65" s="83" t="n">
        <f aca="false">ROUNDUP(K65*$A$1,2)</f>
        <v>83680</v>
      </c>
      <c r="M65" s="111" t="n">
        <f aca="false">ROUNDUP(ROUNDUP(K65*0.9,1)*$A$1,2)</f>
        <v>75328</v>
      </c>
    </row>
    <row collapsed="false" customFormat="false" customHeight="true" hidden="false" ht="196.5" outlineLevel="0" r="66">
      <c r="A66" s="334"/>
      <c r="B66" s="218"/>
      <c r="C66" s="219"/>
      <c r="D66" s="335" t="s">
        <v>251</v>
      </c>
      <c r="E66" s="335"/>
      <c r="F66" s="335"/>
      <c r="G66" s="335"/>
      <c r="H66" s="335"/>
      <c r="I66" s="335"/>
      <c r="J66" s="335"/>
      <c r="K66" s="336"/>
      <c r="L66" s="337"/>
      <c r="M66" s="278"/>
    </row>
    <row collapsed="false" customFormat="true" customHeight="true" hidden="false" ht="15" outlineLevel="0" r="67" s="182">
      <c r="A67" s="317"/>
      <c r="B67" s="226"/>
      <c r="C67" s="227" t="s">
        <v>112</v>
      </c>
      <c r="D67" s="94" t="s">
        <v>113</v>
      </c>
      <c r="E67" s="318" t="s">
        <v>114</v>
      </c>
      <c r="F67" s="318"/>
      <c r="G67" s="227" t="s">
        <v>115</v>
      </c>
      <c r="H67" s="228" t="s">
        <v>116</v>
      </c>
      <c r="I67" s="228" t="s">
        <v>117</v>
      </c>
      <c r="J67" s="229"/>
      <c r="K67" s="319"/>
      <c r="L67" s="320"/>
      <c r="M67" s="278"/>
      <c r="O67" s="181"/>
      <c r="P67" s="181"/>
    </row>
    <row collapsed="false" customFormat="false" customHeight="true" hidden="false" ht="39.95" outlineLevel="0" r="68">
      <c r="A68" s="327" t="s">
        <v>252</v>
      </c>
      <c r="B68" s="327"/>
      <c r="C68" s="340" t="s">
        <v>253</v>
      </c>
      <c r="D68" s="341" t="s">
        <v>254</v>
      </c>
      <c r="E68" s="330" t="s">
        <v>255</v>
      </c>
      <c r="F68" s="330"/>
      <c r="G68" s="331" t="s">
        <v>231</v>
      </c>
      <c r="H68" s="332" t="n">
        <v>16</v>
      </c>
      <c r="I68" s="332" t="n">
        <v>16</v>
      </c>
      <c r="J68" s="343" t="s">
        <v>256</v>
      </c>
      <c r="K68" s="326" t="s">
        <v>257</v>
      </c>
      <c r="L68" s="83" t="n">
        <f aca="false">ROUNDUP(K68*$A$1,2)</f>
        <v>327104</v>
      </c>
      <c r="M68" s="111" t="n">
        <f aca="false">ROUNDUP(ROUNDUP(K68*0.9,1)*$A$1,2)</f>
        <v>294400</v>
      </c>
    </row>
    <row collapsed="false" customFormat="false" customHeight="true" hidden="false" ht="106.5" outlineLevel="0" r="69">
      <c r="A69" s="344"/>
      <c r="B69" s="126"/>
      <c r="C69" s="345" t="s">
        <v>258</v>
      </c>
      <c r="D69" s="345"/>
      <c r="E69" s="345"/>
      <c r="F69" s="345"/>
      <c r="G69" s="345"/>
      <c r="H69" s="345"/>
      <c r="I69" s="345"/>
      <c r="J69" s="345"/>
      <c r="K69" s="128"/>
      <c r="L69" s="129"/>
      <c r="M69" s="130"/>
      <c r="N69" s="174"/>
    </row>
    <row collapsed="false" customFormat="false" customHeight="true" hidden="false" ht="32.25" outlineLevel="0" r="70">
      <c r="A70" s="346" t="s">
        <v>259</v>
      </c>
      <c r="B70" s="346"/>
      <c r="C70" s="97" t="s">
        <v>260</v>
      </c>
      <c r="D70" s="97"/>
      <c r="E70" s="97"/>
      <c r="F70" s="97"/>
      <c r="G70" s="97"/>
      <c r="H70" s="97"/>
      <c r="I70" s="97"/>
      <c r="J70" s="97"/>
      <c r="K70" s="347" t="n">
        <v>298.2</v>
      </c>
      <c r="L70" s="83" t="n">
        <f aca="false">ROUNDUP(298.2*$A$1,2)</f>
        <v>95424</v>
      </c>
      <c r="M70" s="83" t="n">
        <f aca="false">ROUNDUP(273.4*$A$1,2)</f>
        <v>87488</v>
      </c>
      <c r="N70" s="174"/>
    </row>
    <row collapsed="false" customFormat="false" customHeight="true" hidden="false" ht="40.5" outlineLevel="0" r="71">
      <c r="A71" s="348" t="s">
        <v>261</v>
      </c>
      <c r="B71" s="348"/>
      <c r="C71" s="349" t="s">
        <v>262</v>
      </c>
      <c r="D71" s="349"/>
      <c r="E71" s="349"/>
      <c r="F71" s="349"/>
      <c r="G71" s="349"/>
      <c r="H71" s="349"/>
      <c r="I71" s="349"/>
      <c r="J71" s="349"/>
      <c r="K71" s="350" t="n">
        <v>16.6</v>
      </c>
      <c r="L71" s="351" t="n">
        <f aca="false">ROUNDUP(26.7*$A$1,2)</f>
        <v>8544</v>
      </c>
      <c r="M71" s="351" t="n">
        <f aca="false">ROUNDUP(25.4*$A$1,2)</f>
        <v>8128</v>
      </c>
      <c r="N71" s="174"/>
    </row>
  </sheetData>
  <mergeCells count="107">
    <mergeCell ref="A1:B1"/>
    <mergeCell ref="D1:J1"/>
    <mergeCell ref="H2:J2"/>
    <mergeCell ref="C3:J3"/>
    <mergeCell ref="C4:J4"/>
    <mergeCell ref="M4:M5"/>
    <mergeCell ref="A6:B6"/>
    <mergeCell ref="I6:J6"/>
    <mergeCell ref="A7:B7"/>
    <mergeCell ref="I7:J7"/>
    <mergeCell ref="A8:B8"/>
    <mergeCell ref="I8:J8"/>
    <mergeCell ref="C9:J9"/>
    <mergeCell ref="M9:M10"/>
    <mergeCell ref="A11:B11"/>
    <mergeCell ref="I11:J11"/>
    <mergeCell ref="C12:J12"/>
    <mergeCell ref="C13:J13"/>
    <mergeCell ref="M13:M14"/>
    <mergeCell ref="A15:B15"/>
    <mergeCell ref="I15:J15"/>
    <mergeCell ref="A16:B16"/>
    <mergeCell ref="I16:J16"/>
    <mergeCell ref="C17:J17"/>
    <mergeCell ref="M17:M18"/>
    <mergeCell ref="A19:B19"/>
    <mergeCell ref="I19:J19"/>
    <mergeCell ref="A20:B20"/>
    <mergeCell ref="I20:J20"/>
    <mergeCell ref="C21:J21"/>
    <mergeCell ref="M21:M22"/>
    <mergeCell ref="A23:B23"/>
    <mergeCell ref="I23:J23"/>
    <mergeCell ref="A24:B24"/>
    <mergeCell ref="I24:J24"/>
    <mergeCell ref="C25:J25"/>
    <mergeCell ref="M25:M26"/>
    <mergeCell ref="A27:B27"/>
    <mergeCell ref="I27:J27"/>
    <mergeCell ref="A28:B28"/>
    <mergeCell ref="I28:J28"/>
    <mergeCell ref="C29:J29"/>
    <mergeCell ref="M29:M30"/>
    <mergeCell ref="A31:B31"/>
    <mergeCell ref="I31:J31"/>
    <mergeCell ref="C32:J32"/>
    <mergeCell ref="M32:M33"/>
    <mergeCell ref="A34:B34"/>
    <mergeCell ref="I34:J34"/>
    <mergeCell ref="A35:B35"/>
    <mergeCell ref="I35:J35"/>
    <mergeCell ref="C36:J36"/>
    <mergeCell ref="C37:J37"/>
    <mergeCell ref="M37:M38"/>
    <mergeCell ref="A39:B39"/>
    <mergeCell ref="I39:J39"/>
    <mergeCell ref="C40:J40"/>
    <mergeCell ref="M40:M41"/>
    <mergeCell ref="A42:B42"/>
    <mergeCell ref="I42:J42"/>
    <mergeCell ref="C43:J43"/>
    <mergeCell ref="M43:M44"/>
    <mergeCell ref="A45:B45"/>
    <mergeCell ref="I45:J45"/>
    <mergeCell ref="C46:J46"/>
    <mergeCell ref="M46:M47"/>
    <mergeCell ref="A48:B48"/>
    <mergeCell ref="I48:J48"/>
    <mergeCell ref="C49:J49"/>
    <mergeCell ref="D50:J50"/>
    <mergeCell ref="M50:M51"/>
    <mergeCell ref="E51:F51"/>
    <mergeCell ref="A52:B52"/>
    <mergeCell ref="E52:F52"/>
    <mergeCell ref="A53:B53"/>
    <mergeCell ref="E53:F53"/>
    <mergeCell ref="A54:B54"/>
    <mergeCell ref="E54:F54"/>
    <mergeCell ref="A55:B55"/>
    <mergeCell ref="E55:F55"/>
    <mergeCell ref="D56:J56"/>
    <mergeCell ref="M56:M57"/>
    <mergeCell ref="E57:F57"/>
    <mergeCell ref="A58:B58"/>
    <mergeCell ref="E58:F58"/>
    <mergeCell ref="A59:B59"/>
    <mergeCell ref="E59:F59"/>
    <mergeCell ref="D60:J60"/>
    <mergeCell ref="M60:M61"/>
    <mergeCell ref="E61:F61"/>
    <mergeCell ref="A62:B62"/>
    <mergeCell ref="E62:F62"/>
    <mergeCell ref="D63:J63"/>
    <mergeCell ref="M63:M64"/>
    <mergeCell ref="E64:F64"/>
    <mergeCell ref="A65:B65"/>
    <mergeCell ref="E65:F65"/>
    <mergeCell ref="D66:J66"/>
    <mergeCell ref="M66:M67"/>
    <mergeCell ref="E67:F67"/>
    <mergeCell ref="A68:B68"/>
    <mergeCell ref="E68:F68"/>
    <mergeCell ref="C69:J69"/>
    <mergeCell ref="A70:B70"/>
    <mergeCell ref="C70:J70"/>
    <mergeCell ref="A71:B71"/>
    <mergeCell ref="C71:J71"/>
  </mergeCells>
  <conditionalFormatting sqref="L1:M6;L12:M14;L36:M36;L72:M65536"/>
  <conditionalFormatting sqref="L7:M11;L15:M35;L37:M71"/>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true"/>
  </sheetPr>
  <dimension ref="A1:Q114"/>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100" zoomScalePageLayoutView="75">
      <pane activePane="bottomLeft" topLeftCell="A3" xSplit="0" ySplit="2"/>
      <selection activeCell="A1" activeCellId="0" pane="topLeft" sqref="A1"/>
      <selection activeCell="D1" activeCellId="0" pane="bottomLeft" sqref="D1"/>
    </sheetView>
  </sheetViews>
  <cols>
    <col collapsed="false" hidden="false" max="1" min="1" style="156" width="6.63921568627451"/>
    <col collapsed="false" hidden="false" max="2" min="2" style="156" width="23.6588235294118"/>
    <col collapsed="false" hidden="false" max="3" min="3" style="1" width="19.1921568627451"/>
    <col collapsed="false" hidden="false" max="4" min="4" style="1" width="9.66666666666667"/>
    <col collapsed="false" hidden="false" max="5" min="5" style="2" width="6.92941176470588"/>
    <col collapsed="false" hidden="false" max="6" min="6" style="2" width="9.66666666666667"/>
    <col collapsed="false" hidden="false" max="7" min="7" style="2" width="11.2509803921569"/>
    <col collapsed="false" hidden="false" max="8" min="8" style="2" width="5.76862745098039"/>
    <col collapsed="false" hidden="false" max="12" min="9" style="3" width="5.76862745098039"/>
    <col collapsed="false" hidden="false" max="13" min="13" style="4" width="68.9725490196078"/>
    <col collapsed="false" hidden="true" max="14" min="14" style="352" width="0"/>
    <col collapsed="false" hidden="false" max="15" min="15" style="5" width="13.278431372549"/>
    <col collapsed="false" hidden="true" max="16" min="16" style="5" width="0"/>
    <col collapsed="false" hidden="false" max="1025" min="17" style="0" width="8.75686274509804"/>
  </cols>
  <sheetData>
    <row collapsed="false" customFormat="true" customHeight="true" hidden="false" ht="20.25" outlineLevel="0" r="1" s="4">
      <c r="A1" s="40" t="n">
        <f aca="false">'NOVIcam CCTV'!$A$1</f>
        <v>320</v>
      </c>
      <c r="B1" s="40"/>
      <c r="C1" s="41"/>
      <c r="D1" s="42" t="s">
        <v>263</v>
      </c>
      <c r="E1" s="42"/>
      <c r="F1" s="42"/>
      <c r="G1" s="42"/>
      <c r="H1" s="42"/>
      <c r="I1" s="42"/>
      <c r="J1" s="42"/>
      <c r="K1" s="42"/>
      <c r="L1" s="42"/>
      <c r="M1" s="42"/>
      <c r="N1" s="353"/>
      <c r="O1" s="354" t="s">
        <v>1</v>
      </c>
      <c r="P1" s="355" t="s">
        <v>2</v>
      </c>
    </row>
    <row collapsed="false" customFormat="false" customHeight="true" hidden="false" ht="48.75" outlineLevel="0" r="2">
      <c r="A2" s="356"/>
      <c r="B2" s="357"/>
      <c r="C2" s="358"/>
      <c r="D2" s="358"/>
      <c r="E2" s="359"/>
      <c r="F2" s="359"/>
      <c r="G2" s="359"/>
      <c r="H2" s="360"/>
      <c r="I2" s="360"/>
      <c r="J2" s="360"/>
      <c r="K2" s="360"/>
      <c r="L2" s="360"/>
      <c r="M2" s="360"/>
      <c r="N2" s="361"/>
      <c r="O2" s="362"/>
      <c r="P2" s="363"/>
    </row>
    <row collapsed="false" customFormat="false" customHeight="true" hidden="false" ht="26.25" outlineLevel="0" r="3">
      <c r="A3" s="364"/>
      <c r="B3" s="365"/>
      <c r="C3" s="366" t="s">
        <v>264</v>
      </c>
      <c r="D3" s="366"/>
      <c r="E3" s="366"/>
      <c r="F3" s="366"/>
      <c r="G3" s="366"/>
      <c r="H3" s="366"/>
      <c r="I3" s="366"/>
      <c r="J3" s="366"/>
      <c r="K3" s="366"/>
      <c r="L3" s="366"/>
      <c r="M3" s="366"/>
      <c r="N3" s="367"/>
      <c r="O3" s="368"/>
      <c r="P3" s="369"/>
    </row>
    <row collapsed="false" customFormat="true" customHeight="true" hidden="false" ht="15.75" outlineLevel="0" r="4" s="189">
      <c r="A4" s="183"/>
      <c r="B4" s="184"/>
      <c r="C4" s="185"/>
      <c r="D4" s="185"/>
      <c r="E4" s="185"/>
      <c r="F4" s="185"/>
      <c r="G4" s="185"/>
      <c r="H4" s="185"/>
      <c r="I4" s="185"/>
      <c r="J4" s="185"/>
      <c r="K4" s="185"/>
      <c r="L4" s="185"/>
      <c r="M4" s="185"/>
      <c r="N4" s="370"/>
      <c r="O4" s="187"/>
      <c r="P4" s="188"/>
    </row>
    <row collapsed="false" customFormat="true" customHeight="true" hidden="false" ht="15" outlineLevel="0" r="5" s="189">
      <c r="A5" s="191"/>
      <c r="B5" s="280"/>
      <c r="C5" s="371" t="s">
        <v>265</v>
      </c>
      <c r="D5" s="371"/>
      <c r="E5" s="371"/>
      <c r="F5" s="371"/>
      <c r="G5" s="371"/>
      <c r="H5" s="371"/>
      <c r="I5" s="371"/>
      <c r="J5" s="372"/>
      <c r="K5" s="372"/>
      <c r="L5" s="372"/>
      <c r="M5" s="373"/>
      <c r="N5" s="374"/>
      <c r="O5" s="201"/>
      <c r="P5" s="188"/>
    </row>
    <row collapsed="false" customFormat="true" customHeight="true" hidden="false" ht="22.5" outlineLevel="0" r="6" s="189">
      <c r="A6" s="375"/>
      <c r="B6" s="190"/>
      <c r="C6" s="371"/>
      <c r="D6" s="371"/>
      <c r="E6" s="371"/>
      <c r="F6" s="371"/>
      <c r="G6" s="371"/>
      <c r="H6" s="371"/>
      <c r="I6" s="371"/>
      <c r="J6" s="372"/>
      <c r="K6" s="372"/>
      <c r="L6" s="372"/>
      <c r="M6" s="376" t="s">
        <v>266</v>
      </c>
      <c r="N6" s="377" t="n">
        <v>309.6</v>
      </c>
      <c r="O6" s="83" t="n">
        <v>9900</v>
      </c>
      <c r="P6" s="111" t="n">
        <v>9900</v>
      </c>
    </row>
    <row collapsed="false" customFormat="true" customHeight="true" hidden="false" ht="21" outlineLevel="0" r="7" s="189">
      <c r="A7" s="375"/>
      <c r="B7" s="190"/>
      <c r="C7" s="371"/>
      <c r="D7" s="371"/>
      <c r="E7" s="371"/>
      <c r="F7" s="371"/>
      <c r="G7" s="371"/>
      <c r="H7" s="371"/>
      <c r="I7" s="371"/>
      <c r="J7" s="372"/>
      <c r="K7" s="372"/>
      <c r="L7" s="372"/>
      <c r="M7" s="378" t="s">
        <v>267</v>
      </c>
      <c r="N7" s="377"/>
      <c r="O7" s="83" t="n">
        <v>15400</v>
      </c>
      <c r="P7" s="111" t="n">
        <v>15400</v>
      </c>
    </row>
    <row collapsed="false" customFormat="false" customHeight="true" hidden="false" ht="23.25" outlineLevel="0" r="8">
      <c r="A8" s="379"/>
      <c r="B8" s="380"/>
      <c r="C8" s="371"/>
      <c r="D8" s="371"/>
      <c r="E8" s="371"/>
      <c r="F8" s="371"/>
      <c r="G8" s="371"/>
      <c r="H8" s="371"/>
      <c r="I8" s="371"/>
      <c r="J8" s="381"/>
      <c r="K8" s="381"/>
      <c r="L8" s="381"/>
      <c r="M8" s="382" t="s">
        <v>268</v>
      </c>
      <c r="N8" s="383"/>
      <c r="O8" s="83" t="n">
        <v>19250</v>
      </c>
      <c r="P8" s="111" t="n">
        <v>19250</v>
      </c>
    </row>
    <row collapsed="false" customFormat="false" customHeight="true" hidden="false" ht="23.25" outlineLevel="0" r="9">
      <c r="A9" s="379"/>
      <c r="B9" s="380"/>
      <c r="C9" s="371"/>
      <c r="D9" s="371"/>
      <c r="E9" s="371"/>
      <c r="F9" s="371"/>
      <c r="G9" s="371"/>
      <c r="H9" s="371"/>
      <c r="I9" s="371"/>
      <c r="J9" s="381"/>
      <c r="K9" s="381"/>
      <c r="L9" s="381"/>
      <c r="M9" s="384" t="s">
        <v>269</v>
      </c>
      <c r="N9" s="385"/>
      <c r="O9" s="386" t="n">
        <v>7700</v>
      </c>
      <c r="P9" s="386" t="n">
        <v>7700</v>
      </c>
    </row>
    <row collapsed="false" customFormat="false" customHeight="true" hidden="false" ht="26.25" outlineLevel="0" r="10">
      <c r="A10" s="364"/>
      <c r="B10" s="365"/>
      <c r="C10" s="366" t="s">
        <v>270</v>
      </c>
      <c r="D10" s="366"/>
      <c r="E10" s="366"/>
      <c r="F10" s="366"/>
      <c r="G10" s="366"/>
      <c r="H10" s="366"/>
      <c r="I10" s="366"/>
      <c r="J10" s="366"/>
      <c r="K10" s="366"/>
      <c r="L10" s="366"/>
      <c r="M10" s="366"/>
      <c r="N10" s="367"/>
      <c r="O10" s="368"/>
      <c r="P10" s="369"/>
    </row>
    <row collapsed="false" customFormat="true" customHeight="true" hidden="false" ht="167.25" outlineLevel="0" r="11" s="189">
      <c r="A11" s="261"/>
      <c r="B11" s="262"/>
      <c r="C11" s="263" t="s">
        <v>271</v>
      </c>
      <c r="D11" s="263"/>
      <c r="E11" s="263"/>
      <c r="F11" s="263"/>
      <c r="G11" s="263"/>
      <c r="H11" s="263"/>
      <c r="I11" s="263"/>
      <c r="J11" s="263"/>
      <c r="K11" s="263"/>
      <c r="L11" s="263"/>
      <c r="M11" s="263"/>
      <c r="N11" s="387"/>
      <c r="O11" s="388"/>
      <c r="P11" s="389"/>
    </row>
    <row collapsed="false" customFormat="true" customHeight="true" hidden="false" ht="15" outlineLevel="0" r="12" s="189">
      <c r="A12" s="267"/>
      <c r="B12" s="280"/>
      <c r="C12" s="196" t="s">
        <v>12</v>
      </c>
      <c r="D12" s="194" t="s">
        <v>13</v>
      </c>
      <c r="E12" s="195" t="s">
        <v>50</v>
      </c>
      <c r="F12" s="196" t="s">
        <v>15</v>
      </c>
      <c r="G12" s="197" t="s">
        <v>16</v>
      </c>
      <c r="H12" s="196" t="s">
        <v>17</v>
      </c>
      <c r="I12" s="269"/>
      <c r="J12" s="269"/>
      <c r="K12" s="269"/>
      <c r="L12" s="269"/>
      <c r="M12" s="270"/>
      <c r="N12" s="390"/>
      <c r="O12" s="391"/>
      <c r="P12" s="389"/>
    </row>
    <row collapsed="false" customFormat="true" customHeight="true" hidden="false" ht="45" outlineLevel="0" r="13" s="189">
      <c r="A13" s="392"/>
      <c r="B13" s="393" t="s">
        <v>272</v>
      </c>
      <c r="C13" s="296" t="s">
        <v>273</v>
      </c>
      <c r="D13" s="394" t="s">
        <v>274</v>
      </c>
      <c r="E13" s="205" t="s">
        <v>60</v>
      </c>
      <c r="F13" s="206" t="s">
        <v>79</v>
      </c>
      <c r="G13" s="206" t="s">
        <v>275</v>
      </c>
      <c r="H13" s="395" t="s">
        <v>29</v>
      </c>
      <c r="I13" s="273" t="s">
        <v>276</v>
      </c>
      <c r="J13" s="273"/>
      <c r="K13" s="273"/>
      <c r="L13" s="273"/>
      <c r="M13" s="273"/>
      <c r="N13" s="82" t="n">
        <v>118.6</v>
      </c>
      <c r="O13" s="83" t="n">
        <f aca="false">ROUNDUP(N13*$A$1,2)</f>
        <v>37952</v>
      </c>
      <c r="P13" s="111" t="n">
        <f aca="false">ROUNDUP(ROUNDUP(N13*0.9,1)*$A$1,2)</f>
        <v>34176</v>
      </c>
    </row>
    <row collapsed="false" customFormat="true" customHeight="true" hidden="false" ht="116.25" outlineLevel="0" r="14" s="189">
      <c r="A14" s="210"/>
      <c r="B14" s="211"/>
      <c r="C14" s="212" t="s">
        <v>277</v>
      </c>
      <c r="D14" s="212"/>
      <c r="E14" s="212"/>
      <c r="F14" s="212"/>
      <c r="G14" s="212"/>
      <c r="H14" s="212"/>
      <c r="I14" s="212"/>
      <c r="J14" s="212"/>
      <c r="K14" s="212"/>
      <c r="L14" s="212"/>
      <c r="M14" s="212"/>
      <c r="N14" s="396"/>
      <c r="O14" s="214"/>
      <c r="P14" s="215"/>
    </row>
    <row collapsed="false" customFormat="true" customHeight="true" hidden="false" ht="15" outlineLevel="0" r="15" s="189">
      <c r="A15" s="191"/>
      <c r="B15" s="280"/>
      <c r="C15" s="196" t="s">
        <v>12</v>
      </c>
      <c r="D15" s="194" t="s">
        <v>13</v>
      </c>
      <c r="E15" s="195" t="s">
        <v>50</v>
      </c>
      <c r="F15" s="196" t="s">
        <v>15</v>
      </c>
      <c r="G15" s="197" t="s">
        <v>16</v>
      </c>
      <c r="H15" s="196" t="s">
        <v>17</v>
      </c>
      <c r="I15" s="198"/>
      <c r="J15" s="198"/>
      <c r="K15" s="198"/>
      <c r="L15" s="198"/>
      <c r="M15" s="199"/>
      <c r="N15" s="374"/>
      <c r="O15" s="201"/>
      <c r="P15" s="215"/>
    </row>
    <row collapsed="false" customFormat="true" customHeight="true" hidden="false" ht="45" outlineLevel="0" r="16" s="189">
      <c r="A16" s="397" t="s">
        <v>278</v>
      </c>
      <c r="B16" s="397"/>
      <c r="C16" s="398" t="s">
        <v>279</v>
      </c>
      <c r="D16" s="399" t="s">
        <v>280</v>
      </c>
      <c r="E16" s="400" t="s">
        <v>54</v>
      </c>
      <c r="F16" s="70" t="s">
        <v>55</v>
      </c>
      <c r="G16" s="401" t="s">
        <v>56</v>
      </c>
      <c r="H16" s="401" t="s">
        <v>281</v>
      </c>
      <c r="I16" s="402" t="s">
        <v>282</v>
      </c>
      <c r="J16" s="402"/>
      <c r="K16" s="402"/>
      <c r="L16" s="402"/>
      <c r="M16" s="402"/>
      <c r="N16" s="403" t="n">
        <v>54.4</v>
      </c>
      <c r="O16" s="240" t="n">
        <f aca="false">ROUNDUP(N16*$A$1,2)</f>
        <v>17408</v>
      </c>
      <c r="P16" s="241" t="n">
        <f aca="false">ROUNDUP(ROUNDUP(N16*0.9,1)*$A$1,2)</f>
        <v>15680</v>
      </c>
    </row>
    <row collapsed="false" customFormat="true" customHeight="true" hidden="false" ht="45" outlineLevel="0" r="17" s="189">
      <c r="A17" s="404" t="s">
        <v>283</v>
      </c>
      <c r="B17" s="404"/>
      <c r="C17" s="405" t="s">
        <v>284</v>
      </c>
      <c r="D17" s="399" t="s">
        <v>280</v>
      </c>
      <c r="E17" s="406" t="s">
        <v>60</v>
      </c>
      <c r="F17" s="70" t="s">
        <v>55</v>
      </c>
      <c r="G17" s="407" t="s">
        <v>285</v>
      </c>
      <c r="H17" s="70" t="s">
        <v>29</v>
      </c>
      <c r="I17" s="408" t="s">
        <v>286</v>
      </c>
      <c r="J17" s="408"/>
      <c r="K17" s="408"/>
      <c r="L17" s="408"/>
      <c r="M17" s="408"/>
      <c r="N17" s="403" t="n">
        <v>101.1</v>
      </c>
      <c r="O17" s="240" t="n">
        <f aca="false">ROUNDUP(N17*$A$1,2)</f>
        <v>32352</v>
      </c>
      <c r="P17" s="241" t="n">
        <f aca="false">ROUNDUP(ROUNDUP(N17*0.9,1)*$A$1,2)</f>
        <v>29120</v>
      </c>
    </row>
    <row collapsed="false" customFormat="true" customHeight="true" hidden="false" ht="131.25" outlineLevel="0" r="18" s="189">
      <c r="A18" s="261"/>
      <c r="B18" s="262"/>
      <c r="C18" s="263" t="s">
        <v>287</v>
      </c>
      <c r="D18" s="263"/>
      <c r="E18" s="263"/>
      <c r="F18" s="263"/>
      <c r="G18" s="263"/>
      <c r="H18" s="263"/>
      <c r="I18" s="263"/>
      <c r="J18" s="263"/>
      <c r="K18" s="263"/>
      <c r="L18" s="263"/>
      <c r="M18" s="263"/>
      <c r="N18" s="387"/>
      <c r="O18" s="265"/>
      <c r="P18" s="266"/>
    </row>
    <row collapsed="false" customFormat="true" customHeight="true" hidden="false" ht="15" outlineLevel="0" r="19" s="189">
      <c r="A19" s="267"/>
      <c r="B19" s="192"/>
      <c r="C19" s="409" t="s">
        <v>12</v>
      </c>
      <c r="D19" s="194" t="s">
        <v>13</v>
      </c>
      <c r="E19" s="195" t="s">
        <v>50</v>
      </c>
      <c r="F19" s="196" t="s">
        <v>15</v>
      </c>
      <c r="G19" s="197" t="s">
        <v>16</v>
      </c>
      <c r="H19" s="196" t="s">
        <v>17</v>
      </c>
      <c r="I19" s="198"/>
      <c r="J19" s="198"/>
      <c r="K19" s="198"/>
      <c r="L19" s="198"/>
      <c r="M19" s="199"/>
      <c r="N19" s="374"/>
      <c r="O19" s="201"/>
      <c r="P19" s="266"/>
    </row>
    <row collapsed="false" customFormat="true" customHeight="true" hidden="false" ht="45" outlineLevel="0" r="20" s="189">
      <c r="A20" s="271" t="s">
        <v>288</v>
      </c>
      <c r="B20" s="271"/>
      <c r="C20" s="294" t="s">
        <v>279</v>
      </c>
      <c r="D20" s="410" t="s">
        <v>289</v>
      </c>
      <c r="E20" s="205" t="s">
        <v>54</v>
      </c>
      <c r="F20" s="80" t="s">
        <v>55</v>
      </c>
      <c r="G20" s="206" t="s">
        <v>56</v>
      </c>
      <c r="H20" s="206" t="s">
        <v>29</v>
      </c>
      <c r="I20" s="207" t="s">
        <v>290</v>
      </c>
      <c r="J20" s="207"/>
      <c r="K20" s="207"/>
      <c r="L20" s="207"/>
      <c r="M20" s="207"/>
      <c r="N20" s="347" t="n">
        <v>58.3</v>
      </c>
      <c r="O20" s="83" t="n">
        <f aca="false">ROUNDUP(N20*$A$1,2)</f>
        <v>18656</v>
      </c>
      <c r="P20" s="111" t="n">
        <f aca="false">ROUNDUP(ROUNDUP(N20*0.9,1)*$A$1,2)</f>
        <v>16800</v>
      </c>
    </row>
    <row collapsed="false" customFormat="true" customHeight="true" hidden="false" ht="45" outlineLevel="0" r="21" s="189">
      <c r="A21" s="275" t="s">
        <v>291</v>
      </c>
      <c r="B21" s="275"/>
      <c r="C21" s="294" t="s">
        <v>292</v>
      </c>
      <c r="D21" s="204" t="s">
        <v>280</v>
      </c>
      <c r="E21" s="205" t="s">
        <v>60</v>
      </c>
      <c r="F21" s="80" t="s">
        <v>27</v>
      </c>
      <c r="G21" s="206" t="s">
        <v>74</v>
      </c>
      <c r="H21" s="206" t="s">
        <v>29</v>
      </c>
      <c r="I21" s="207" t="s">
        <v>293</v>
      </c>
      <c r="J21" s="207"/>
      <c r="K21" s="207"/>
      <c r="L21" s="207"/>
      <c r="M21" s="207"/>
      <c r="N21" s="347" t="n">
        <v>103.7</v>
      </c>
      <c r="O21" s="83" t="n">
        <f aca="false">ROUNDUP(N21*$A$1,2)</f>
        <v>33184</v>
      </c>
      <c r="P21" s="111" t="n">
        <f aca="false">ROUNDUP(ROUNDUP(N21*0.9,1)*$A$1,2)</f>
        <v>29888</v>
      </c>
    </row>
    <row collapsed="false" customFormat="true" customHeight="true" hidden="false" ht="112.5" outlineLevel="0" r="22" s="189">
      <c r="A22" s="210"/>
      <c r="B22" s="211"/>
      <c r="C22" s="212" t="s">
        <v>294</v>
      </c>
      <c r="D22" s="212"/>
      <c r="E22" s="212"/>
      <c r="F22" s="212"/>
      <c r="G22" s="212"/>
      <c r="H22" s="212"/>
      <c r="I22" s="212"/>
      <c r="J22" s="212"/>
      <c r="K22" s="212"/>
      <c r="L22" s="212"/>
      <c r="M22" s="212"/>
      <c r="N22" s="396"/>
      <c r="O22" s="214"/>
      <c r="P22" s="215"/>
    </row>
    <row collapsed="false" customFormat="true" customHeight="true" hidden="false" ht="15" outlineLevel="0" r="23" s="189">
      <c r="A23" s="191"/>
      <c r="B23" s="192"/>
      <c r="C23" s="196" t="s">
        <v>12</v>
      </c>
      <c r="D23" s="194" t="s">
        <v>13</v>
      </c>
      <c r="E23" s="195" t="s">
        <v>50</v>
      </c>
      <c r="F23" s="196" t="s">
        <v>15</v>
      </c>
      <c r="G23" s="197" t="s">
        <v>16</v>
      </c>
      <c r="H23" s="196" t="s">
        <v>17</v>
      </c>
      <c r="I23" s="198"/>
      <c r="J23" s="198"/>
      <c r="K23" s="198"/>
      <c r="L23" s="198"/>
      <c r="M23" s="199"/>
      <c r="N23" s="374"/>
      <c r="O23" s="201"/>
      <c r="P23" s="215"/>
    </row>
    <row collapsed="false" customFormat="true" customHeight="true" hidden="false" ht="45" outlineLevel="0" r="24" s="189">
      <c r="A24" s="404" t="s">
        <v>295</v>
      </c>
      <c r="B24" s="404"/>
      <c r="C24" s="398" t="s">
        <v>279</v>
      </c>
      <c r="D24" s="411" t="s">
        <v>289</v>
      </c>
      <c r="E24" s="400" t="s">
        <v>54</v>
      </c>
      <c r="F24" s="401" t="s">
        <v>79</v>
      </c>
      <c r="G24" s="401" t="s">
        <v>296</v>
      </c>
      <c r="H24" s="401" t="s">
        <v>165</v>
      </c>
      <c r="I24" s="402" t="s">
        <v>297</v>
      </c>
      <c r="J24" s="402"/>
      <c r="K24" s="402"/>
      <c r="L24" s="402"/>
      <c r="M24" s="402"/>
      <c r="N24" s="403" t="n">
        <v>98.5</v>
      </c>
      <c r="O24" s="240" t="n">
        <f aca="false">ROUNDUP(N24*$A$1,2)</f>
        <v>31520</v>
      </c>
      <c r="P24" s="241" t="n">
        <f aca="false">ROUNDUP(ROUNDUP(N24*0.9,1)*$A$1,2)</f>
        <v>28384</v>
      </c>
    </row>
    <row collapsed="false" customFormat="true" customHeight="true" hidden="false" ht="45" outlineLevel="0" r="25" s="189">
      <c r="A25" s="404" t="s">
        <v>298</v>
      </c>
      <c r="B25" s="404"/>
      <c r="C25" s="398" t="s">
        <v>292</v>
      </c>
      <c r="D25" s="399" t="s">
        <v>280</v>
      </c>
      <c r="E25" s="400" t="s">
        <v>60</v>
      </c>
      <c r="F25" s="401" t="s">
        <v>79</v>
      </c>
      <c r="G25" s="401" t="s">
        <v>299</v>
      </c>
      <c r="H25" s="401" t="s">
        <v>165</v>
      </c>
      <c r="I25" s="402" t="s">
        <v>300</v>
      </c>
      <c r="J25" s="402"/>
      <c r="K25" s="402"/>
      <c r="L25" s="402"/>
      <c r="M25" s="402"/>
      <c r="N25" s="403" t="n">
        <v>133.6</v>
      </c>
      <c r="O25" s="240" t="n">
        <f aca="false">ROUNDUP(N25*$A$1,2)</f>
        <v>42752</v>
      </c>
      <c r="P25" s="241" t="n">
        <f aca="false">ROUNDUP(ROUNDUP(N25*0.9,1)*$A$1,2)</f>
        <v>38496</v>
      </c>
    </row>
    <row collapsed="false" customFormat="true" customHeight="true" hidden="false" ht="169.5" outlineLevel="0" r="26" s="189">
      <c r="A26" s="261"/>
      <c r="B26" s="262"/>
      <c r="C26" s="263" t="s">
        <v>301</v>
      </c>
      <c r="D26" s="263"/>
      <c r="E26" s="263"/>
      <c r="F26" s="263"/>
      <c r="G26" s="263"/>
      <c r="H26" s="263"/>
      <c r="I26" s="263"/>
      <c r="J26" s="263"/>
      <c r="K26" s="263"/>
      <c r="L26" s="263"/>
      <c r="M26" s="263"/>
      <c r="N26" s="387"/>
      <c r="O26" s="265"/>
      <c r="P26" s="266"/>
    </row>
    <row collapsed="false" customFormat="true" customHeight="true" hidden="false" ht="15" outlineLevel="0" r="27" s="189">
      <c r="A27" s="267"/>
      <c r="B27" s="192"/>
      <c r="C27" s="196" t="s">
        <v>12</v>
      </c>
      <c r="D27" s="194" t="s">
        <v>13</v>
      </c>
      <c r="E27" s="195" t="s">
        <v>50</v>
      </c>
      <c r="F27" s="196" t="s">
        <v>15</v>
      </c>
      <c r="G27" s="197" t="s">
        <v>16</v>
      </c>
      <c r="H27" s="196" t="s">
        <v>17</v>
      </c>
      <c r="I27" s="198"/>
      <c r="J27" s="198"/>
      <c r="K27" s="198"/>
      <c r="L27" s="198"/>
      <c r="M27" s="199"/>
      <c r="N27" s="374"/>
      <c r="O27" s="201"/>
      <c r="P27" s="266"/>
    </row>
    <row collapsed="false" customFormat="true" customHeight="true" hidden="false" ht="45" outlineLevel="0" r="28" s="189">
      <c r="A28" s="412" t="s">
        <v>302</v>
      </c>
      <c r="B28" s="412"/>
      <c r="C28" s="296" t="s">
        <v>292</v>
      </c>
      <c r="D28" s="204" t="s">
        <v>280</v>
      </c>
      <c r="E28" s="205" t="s">
        <v>60</v>
      </c>
      <c r="F28" s="206" t="s">
        <v>79</v>
      </c>
      <c r="G28" s="206" t="s">
        <v>299</v>
      </c>
      <c r="H28" s="206" t="s">
        <v>89</v>
      </c>
      <c r="I28" s="207" t="s">
        <v>303</v>
      </c>
      <c r="J28" s="207"/>
      <c r="K28" s="207"/>
      <c r="L28" s="207"/>
      <c r="M28" s="207"/>
      <c r="N28" s="347" t="n">
        <v>166.2</v>
      </c>
      <c r="O28" s="83" t="n">
        <f aca="false">ROUNDUP(N28*$A$1,2)</f>
        <v>53184</v>
      </c>
      <c r="P28" s="111" t="n">
        <f aca="false">ROUNDUP(ROUNDUP(N28*0.9,1)*$A$1,2)</f>
        <v>47872</v>
      </c>
    </row>
    <row collapsed="false" customFormat="true" customHeight="true" hidden="false" ht="159" outlineLevel="0" r="29" s="189">
      <c r="A29" s="210"/>
      <c r="B29" s="211"/>
      <c r="C29" s="212" t="s">
        <v>304</v>
      </c>
      <c r="D29" s="212"/>
      <c r="E29" s="212"/>
      <c r="F29" s="212"/>
      <c r="G29" s="212"/>
      <c r="H29" s="212"/>
      <c r="I29" s="212"/>
      <c r="J29" s="212"/>
      <c r="K29" s="212"/>
      <c r="L29" s="212"/>
      <c r="M29" s="212"/>
      <c r="N29" s="396"/>
      <c r="O29" s="214"/>
      <c r="P29" s="215"/>
    </row>
    <row collapsed="false" customFormat="true" customHeight="true" hidden="false" ht="15" outlineLevel="0" r="30" s="189">
      <c r="A30" s="191"/>
      <c r="B30" s="192"/>
      <c r="C30" s="193" t="s">
        <v>12</v>
      </c>
      <c r="D30" s="194" t="s">
        <v>13</v>
      </c>
      <c r="E30" s="195" t="s">
        <v>50</v>
      </c>
      <c r="F30" s="196" t="s">
        <v>15</v>
      </c>
      <c r="G30" s="197" t="s">
        <v>16</v>
      </c>
      <c r="H30" s="196" t="s">
        <v>17</v>
      </c>
      <c r="I30" s="198"/>
      <c r="J30" s="198"/>
      <c r="K30" s="198"/>
      <c r="L30" s="198"/>
      <c r="M30" s="199"/>
      <c r="N30" s="374"/>
      <c r="O30" s="201"/>
      <c r="P30" s="215"/>
    </row>
    <row collapsed="false" customFormat="true" customHeight="true" hidden="false" ht="45" outlineLevel="0" r="31" s="189">
      <c r="A31" s="202" t="s">
        <v>305</v>
      </c>
      <c r="B31" s="202"/>
      <c r="C31" s="274" t="s">
        <v>279</v>
      </c>
      <c r="D31" s="204" t="s">
        <v>20</v>
      </c>
      <c r="E31" s="205" t="s">
        <v>54</v>
      </c>
      <c r="F31" s="206" t="s">
        <v>79</v>
      </c>
      <c r="G31" s="206" t="s">
        <v>296</v>
      </c>
      <c r="H31" s="206" t="s">
        <v>104</v>
      </c>
      <c r="I31" s="413" t="s">
        <v>306</v>
      </c>
      <c r="J31" s="413"/>
      <c r="K31" s="413"/>
      <c r="L31" s="413"/>
      <c r="M31" s="413"/>
      <c r="N31" s="347" t="n">
        <v>104</v>
      </c>
      <c r="O31" s="83" t="n">
        <f aca="false">ROUNDUP(N31*$A$1,2)</f>
        <v>33280</v>
      </c>
      <c r="P31" s="111" t="n">
        <f aca="false">ROUNDUP(ROUNDUP(N31*0.9,1)*$A$1,2)</f>
        <v>29952</v>
      </c>
    </row>
    <row collapsed="false" customFormat="true" customHeight="true" hidden="false" ht="45" outlineLevel="0" r="32" s="189">
      <c r="A32" s="202" t="s">
        <v>307</v>
      </c>
      <c r="B32" s="202"/>
      <c r="C32" s="294" t="s">
        <v>292</v>
      </c>
      <c r="D32" s="204" t="s">
        <v>280</v>
      </c>
      <c r="E32" s="205" t="s">
        <v>60</v>
      </c>
      <c r="F32" s="206" t="s">
        <v>79</v>
      </c>
      <c r="G32" s="206" t="s">
        <v>299</v>
      </c>
      <c r="H32" s="206" t="s">
        <v>104</v>
      </c>
      <c r="I32" s="207" t="s">
        <v>308</v>
      </c>
      <c r="J32" s="207"/>
      <c r="K32" s="207"/>
      <c r="L32" s="207"/>
      <c r="M32" s="207"/>
      <c r="N32" s="347" t="n">
        <v>149.2</v>
      </c>
      <c r="O32" s="83" t="n">
        <f aca="false">ROUNDUP(N32*$A$1,2)</f>
        <v>47744</v>
      </c>
      <c r="P32" s="111" t="n">
        <f aca="false">ROUNDUP(ROUNDUP(N32*0.9,1)*$A$1,2)</f>
        <v>42976</v>
      </c>
    </row>
    <row collapsed="false" customFormat="true" customHeight="true" hidden="false" ht="45" outlineLevel="0" r="33" s="189">
      <c r="A33" s="414" t="s">
        <v>309</v>
      </c>
      <c r="B33" s="414"/>
      <c r="C33" s="415" t="s">
        <v>310</v>
      </c>
      <c r="D33" s="416" t="s">
        <v>280</v>
      </c>
      <c r="E33" s="417" t="s">
        <v>311</v>
      </c>
      <c r="F33" s="418" t="s">
        <v>312</v>
      </c>
      <c r="G33" s="418" t="s">
        <v>313</v>
      </c>
      <c r="H33" s="418" t="s">
        <v>104</v>
      </c>
      <c r="I33" s="419" t="s">
        <v>314</v>
      </c>
      <c r="J33" s="419"/>
      <c r="K33" s="419"/>
      <c r="L33" s="419"/>
      <c r="M33" s="419"/>
      <c r="N33" s="420" t="n">
        <v>398.1</v>
      </c>
      <c r="O33" s="421" t="n">
        <f aca="false">ROUNDUP(N33*$A$1,2)</f>
        <v>127392</v>
      </c>
      <c r="P33" s="422" t="n">
        <f aca="false">ROUNDUP(ROUNDUP(N33*0.9,1)*$A$1,2)</f>
        <v>114656</v>
      </c>
    </row>
    <row collapsed="false" customFormat="true" customHeight="true" hidden="false" ht="159" outlineLevel="0" r="34" s="189">
      <c r="A34" s="261"/>
      <c r="B34" s="262"/>
      <c r="C34" s="212" t="s">
        <v>315</v>
      </c>
      <c r="D34" s="212"/>
      <c r="E34" s="212"/>
      <c r="F34" s="212"/>
      <c r="G34" s="212"/>
      <c r="H34" s="212"/>
      <c r="I34" s="212"/>
      <c r="J34" s="212"/>
      <c r="K34" s="212"/>
      <c r="L34" s="212"/>
      <c r="M34" s="212"/>
      <c r="N34" s="387"/>
      <c r="O34" s="265"/>
      <c r="P34" s="266"/>
    </row>
    <row collapsed="false" customFormat="true" customHeight="true" hidden="false" ht="15" outlineLevel="0" r="35" s="189">
      <c r="A35" s="267"/>
      <c r="B35" s="192"/>
      <c r="C35" s="196" t="s">
        <v>12</v>
      </c>
      <c r="D35" s="194" t="s">
        <v>13</v>
      </c>
      <c r="E35" s="195" t="s">
        <v>50</v>
      </c>
      <c r="F35" s="196" t="s">
        <v>15</v>
      </c>
      <c r="G35" s="197" t="s">
        <v>16</v>
      </c>
      <c r="H35" s="196" t="s">
        <v>17</v>
      </c>
      <c r="I35" s="198"/>
      <c r="J35" s="198"/>
      <c r="K35" s="198"/>
      <c r="L35" s="198"/>
      <c r="M35" s="199"/>
      <c r="N35" s="374"/>
      <c r="O35" s="201"/>
      <c r="P35" s="266"/>
    </row>
    <row collapsed="false" customFormat="true" customHeight="true" hidden="false" ht="45" outlineLevel="0" r="36" s="189">
      <c r="A36" s="412" t="s">
        <v>316</v>
      </c>
      <c r="B36" s="412"/>
      <c r="C36" s="423" t="s">
        <v>317</v>
      </c>
      <c r="D36" s="204" t="s">
        <v>280</v>
      </c>
      <c r="E36" s="205" t="s">
        <v>318</v>
      </c>
      <c r="F36" s="99" t="s">
        <v>27</v>
      </c>
      <c r="G36" s="206" t="s">
        <v>319</v>
      </c>
      <c r="H36" s="206" t="s">
        <v>29</v>
      </c>
      <c r="I36" s="207" t="s">
        <v>320</v>
      </c>
      <c r="J36" s="207"/>
      <c r="K36" s="207"/>
      <c r="L36" s="207"/>
      <c r="M36" s="207"/>
      <c r="N36" s="347" t="n">
        <v>135.4</v>
      </c>
      <c r="O36" s="83" t="n">
        <f aca="false">ROUNDUP(N36*$A$1,2)</f>
        <v>43328</v>
      </c>
      <c r="P36" s="111" t="n">
        <f aca="false">ROUNDUP(ROUNDUP(N36*0.9,1)*$A$1,2)</f>
        <v>39008</v>
      </c>
    </row>
    <row collapsed="false" customFormat="true" customHeight="true" hidden="false" ht="159.75" outlineLevel="0" r="37" s="189">
      <c r="A37" s="210"/>
      <c r="B37" s="211"/>
      <c r="C37" s="212" t="s">
        <v>321</v>
      </c>
      <c r="D37" s="212"/>
      <c r="E37" s="212"/>
      <c r="F37" s="212"/>
      <c r="G37" s="212"/>
      <c r="H37" s="212"/>
      <c r="I37" s="212"/>
      <c r="J37" s="212"/>
      <c r="K37" s="212"/>
      <c r="L37" s="212"/>
      <c r="M37" s="212"/>
      <c r="N37" s="396"/>
      <c r="O37" s="214"/>
      <c r="P37" s="215"/>
    </row>
    <row collapsed="false" customFormat="true" customHeight="true" hidden="false" ht="15" outlineLevel="0" r="38" s="189">
      <c r="A38" s="191"/>
      <c r="B38" s="192"/>
      <c r="C38" s="196" t="s">
        <v>12</v>
      </c>
      <c r="D38" s="194" t="s">
        <v>13</v>
      </c>
      <c r="E38" s="195" t="s">
        <v>50</v>
      </c>
      <c r="F38" s="196" t="s">
        <v>15</v>
      </c>
      <c r="G38" s="197" t="s">
        <v>16</v>
      </c>
      <c r="H38" s="196" t="s">
        <v>17</v>
      </c>
      <c r="I38" s="198"/>
      <c r="J38" s="198"/>
      <c r="K38" s="198"/>
      <c r="L38" s="198"/>
      <c r="M38" s="199"/>
      <c r="N38" s="374"/>
      <c r="O38" s="201"/>
      <c r="P38" s="215"/>
    </row>
    <row collapsed="false" customFormat="true" customHeight="true" hidden="false" ht="45" outlineLevel="0" r="39" s="189">
      <c r="A39" s="404" t="s">
        <v>322</v>
      </c>
      <c r="B39" s="404"/>
      <c r="C39" s="424" t="s">
        <v>317</v>
      </c>
      <c r="D39" s="306" t="s">
        <v>280</v>
      </c>
      <c r="E39" s="425" t="s">
        <v>318</v>
      </c>
      <c r="F39" s="426" t="s">
        <v>312</v>
      </c>
      <c r="G39" s="426" t="s">
        <v>323</v>
      </c>
      <c r="H39" s="307" t="s">
        <v>89</v>
      </c>
      <c r="I39" s="308" t="s">
        <v>324</v>
      </c>
      <c r="J39" s="308"/>
      <c r="K39" s="308"/>
      <c r="L39" s="308"/>
      <c r="M39" s="308"/>
      <c r="N39" s="347" t="n">
        <v>200</v>
      </c>
      <c r="O39" s="83" t="n">
        <f aca="false">ROUNDUP(N39*$A$1,2)</f>
        <v>64000</v>
      </c>
      <c r="P39" s="111" t="n">
        <f aca="false">ROUNDUP(ROUNDUP(N39*0.9,1)*$A$1,2)</f>
        <v>57600</v>
      </c>
    </row>
    <row collapsed="false" customFormat="true" customHeight="true" hidden="false" ht="35.25" outlineLevel="0" r="40" s="182">
      <c r="A40" s="55"/>
      <c r="B40" s="300"/>
      <c r="C40" s="427" t="s">
        <v>325</v>
      </c>
      <c r="D40" s="427"/>
      <c r="E40" s="427"/>
      <c r="F40" s="427"/>
      <c r="G40" s="427"/>
      <c r="H40" s="427"/>
      <c r="I40" s="427"/>
      <c r="J40" s="427"/>
      <c r="K40" s="427"/>
      <c r="L40" s="427"/>
      <c r="M40" s="427"/>
      <c r="N40" s="428"/>
      <c r="O40" s="429"/>
      <c r="P40" s="430"/>
    </row>
    <row collapsed="false" customFormat="true" customHeight="true" hidden="false" ht="133.5" outlineLevel="0" r="41" s="189">
      <c r="A41" s="183"/>
      <c r="B41" s="184"/>
      <c r="C41" s="185" t="s">
        <v>326</v>
      </c>
      <c r="D41" s="185"/>
      <c r="E41" s="185"/>
      <c r="F41" s="185"/>
      <c r="G41" s="185"/>
      <c r="H41" s="185"/>
      <c r="I41" s="185"/>
      <c r="J41" s="185"/>
      <c r="K41" s="185"/>
      <c r="L41" s="185"/>
      <c r="M41" s="185"/>
      <c r="N41" s="370"/>
      <c r="O41" s="187"/>
      <c r="P41" s="188"/>
    </row>
    <row collapsed="false" customFormat="true" customHeight="true" hidden="false" ht="15" outlineLevel="0" r="42" s="189">
      <c r="A42" s="191"/>
      <c r="B42" s="192"/>
      <c r="C42" s="193" t="s">
        <v>12</v>
      </c>
      <c r="D42" s="268" t="s">
        <v>13</v>
      </c>
      <c r="E42" s="195" t="s">
        <v>50</v>
      </c>
      <c r="F42" s="193" t="s">
        <v>15</v>
      </c>
      <c r="G42" s="195" t="s">
        <v>16</v>
      </c>
      <c r="H42" s="193" t="s">
        <v>17</v>
      </c>
      <c r="I42" s="269"/>
      <c r="J42" s="269"/>
      <c r="K42" s="269"/>
      <c r="L42" s="269"/>
      <c r="M42" s="270"/>
      <c r="N42" s="374"/>
      <c r="O42" s="201"/>
      <c r="P42" s="188"/>
    </row>
    <row collapsed="false" customFormat="true" customHeight="true" hidden="false" ht="45" outlineLevel="0" r="43" s="189">
      <c r="A43" s="414" t="s">
        <v>327</v>
      </c>
      <c r="B43" s="414"/>
      <c r="C43" s="274" t="s">
        <v>328</v>
      </c>
      <c r="D43" s="80" t="s">
        <v>329</v>
      </c>
      <c r="E43" s="272" t="s">
        <v>60</v>
      </c>
      <c r="F43" s="99" t="s">
        <v>133</v>
      </c>
      <c r="G43" s="80" t="s">
        <v>133</v>
      </c>
      <c r="H43" s="431" t="s">
        <v>330</v>
      </c>
      <c r="I43" s="273" t="s">
        <v>331</v>
      </c>
      <c r="J43" s="273"/>
      <c r="K43" s="273"/>
      <c r="L43" s="273"/>
      <c r="M43" s="273"/>
      <c r="N43" s="377" t="n">
        <v>246.6</v>
      </c>
      <c r="O43" s="83" t="n">
        <f aca="false">ROUNDUP(N43*$A$1,2)</f>
        <v>78912</v>
      </c>
      <c r="P43" s="111" t="n">
        <f aca="false">ROUNDUP(ROUNDUP(N43*0.9,1)*$A$1,2)</f>
        <v>71040</v>
      </c>
    </row>
    <row collapsed="false" customFormat="true" customHeight="true" hidden="false" ht="25.5" outlineLevel="0" r="44" s="189">
      <c r="A44" s="432" t="s">
        <v>332</v>
      </c>
      <c r="B44" s="432"/>
      <c r="C44" s="433" t="s">
        <v>333</v>
      </c>
      <c r="D44" s="433"/>
      <c r="E44" s="433"/>
      <c r="F44" s="433"/>
      <c r="G44" s="433"/>
      <c r="H44" s="433"/>
      <c r="I44" s="433"/>
      <c r="J44" s="433"/>
      <c r="K44" s="433"/>
      <c r="L44" s="433"/>
      <c r="M44" s="433"/>
      <c r="N44" s="377" t="n">
        <v>14.3</v>
      </c>
      <c r="O44" s="83" t="n">
        <f aca="false">ROUNDUP(N44*$A$1,2)</f>
        <v>4576</v>
      </c>
      <c r="P44" s="111" t="n">
        <f aca="false">ROUNDUP(ROUNDUP(N44*0.9,1)*$A$1,2)</f>
        <v>4128</v>
      </c>
    </row>
    <row collapsed="false" customFormat="true" customHeight="true" hidden="false" ht="30" outlineLevel="0" r="45" s="189">
      <c r="A45" s="432" t="s">
        <v>334</v>
      </c>
      <c r="B45" s="432"/>
      <c r="C45" s="434" t="s">
        <v>335</v>
      </c>
      <c r="D45" s="434"/>
      <c r="E45" s="272" t="s">
        <v>336</v>
      </c>
      <c r="F45" s="99" t="s">
        <v>337</v>
      </c>
      <c r="G45" s="99"/>
      <c r="H45" s="435" t="s">
        <v>338</v>
      </c>
      <c r="I45" s="435"/>
      <c r="J45" s="435"/>
      <c r="K45" s="435"/>
      <c r="L45" s="435"/>
      <c r="M45" s="435"/>
      <c r="N45" s="377"/>
      <c r="O45" s="240" t="n">
        <f aca="false">ROUNDUP(97.1*$A$1,2)</f>
        <v>31072</v>
      </c>
      <c r="P45" s="240" t="n">
        <f aca="false">ROUNDUP(93.1*$A$1,2)</f>
        <v>29792</v>
      </c>
    </row>
    <row collapsed="false" customFormat="true" customHeight="true" hidden="false" ht="30" outlineLevel="0" r="46" s="189">
      <c r="A46" s="432" t="s">
        <v>334</v>
      </c>
      <c r="B46" s="432"/>
      <c r="C46" s="434" t="s">
        <v>339</v>
      </c>
      <c r="D46" s="434"/>
      <c r="E46" s="436" t="s">
        <v>340</v>
      </c>
      <c r="F46" s="99" t="s">
        <v>337</v>
      </c>
      <c r="G46" s="99"/>
      <c r="H46" s="435" t="s">
        <v>341</v>
      </c>
      <c r="I46" s="435"/>
      <c r="J46" s="435"/>
      <c r="K46" s="435"/>
      <c r="L46" s="435"/>
      <c r="M46" s="435"/>
      <c r="N46" s="437"/>
      <c r="O46" s="240" t="n">
        <f aca="false">ROUNDUP(132.4*$A$1,2)</f>
        <v>42368</v>
      </c>
      <c r="P46" s="240" t="n">
        <f aca="false">ROUNDUP(126.9*$A$1,2)</f>
        <v>40608</v>
      </c>
    </row>
    <row collapsed="false" customFormat="true" customHeight="true" hidden="false" ht="30" outlineLevel="0" r="47" s="189">
      <c r="A47" s="432" t="s">
        <v>334</v>
      </c>
      <c r="B47" s="432"/>
      <c r="C47" s="434" t="s">
        <v>342</v>
      </c>
      <c r="D47" s="434"/>
      <c r="E47" s="436" t="s">
        <v>343</v>
      </c>
      <c r="F47" s="99" t="s">
        <v>337</v>
      </c>
      <c r="G47" s="99"/>
      <c r="H47" s="435" t="s">
        <v>344</v>
      </c>
      <c r="I47" s="435"/>
      <c r="J47" s="435"/>
      <c r="K47" s="435"/>
      <c r="L47" s="435"/>
      <c r="M47" s="435"/>
      <c r="N47" s="437"/>
      <c r="O47" s="240" t="n">
        <f aca="false">ROUNDUP(151.8*$A$1,2)</f>
        <v>48576</v>
      </c>
      <c r="P47" s="240" t="n">
        <f aca="false">ROUNDUP(145.5*$A$1,2)</f>
        <v>46560</v>
      </c>
    </row>
    <row collapsed="false" customFormat="true" customHeight="true" hidden="false" ht="30" outlineLevel="0" r="48" s="189">
      <c r="A48" s="432" t="s">
        <v>334</v>
      </c>
      <c r="B48" s="432"/>
      <c r="C48" s="434" t="s">
        <v>345</v>
      </c>
      <c r="D48" s="434"/>
      <c r="E48" s="436" t="s">
        <v>196</v>
      </c>
      <c r="F48" s="438" t="s">
        <v>346</v>
      </c>
      <c r="G48" s="438"/>
      <c r="H48" s="435" t="s">
        <v>347</v>
      </c>
      <c r="I48" s="435"/>
      <c r="J48" s="435"/>
      <c r="K48" s="435"/>
      <c r="L48" s="435"/>
      <c r="M48" s="435"/>
      <c r="N48" s="437"/>
      <c r="O48" s="240" t="n">
        <f aca="false">ROUNDUP(137.7*$A$1,2)</f>
        <v>44064</v>
      </c>
      <c r="P48" s="240" t="n">
        <f aca="false">ROUNDUP(132*$A$1,2)</f>
        <v>42240</v>
      </c>
    </row>
    <row collapsed="false" customFormat="true" customHeight="true" hidden="false" ht="155.25" outlineLevel="0" r="49" s="189">
      <c r="A49" s="183"/>
      <c r="B49" s="184"/>
      <c r="C49" s="185" t="s">
        <v>348</v>
      </c>
      <c r="D49" s="185"/>
      <c r="E49" s="185"/>
      <c r="F49" s="185"/>
      <c r="G49" s="185"/>
      <c r="H49" s="185"/>
      <c r="I49" s="185"/>
      <c r="J49" s="185"/>
      <c r="K49" s="185"/>
      <c r="L49" s="185"/>
      <c r="M49" s="185"/>
      <c r="N49" s="370"/>
      <c r="O49" s="187"/>
      <c r="P49" s="188"/>
    </row>
    <row collapsed="false" customFormat="true" customHeight="true" hidden="false" ht="15" outlineLevel="0" r="50" s="189">
      <c r="A50" s="191"/>
      <c r="B50" s="280"/>
      <c r="C50" s="196" t="s">
        <v>12</v>
      </c>
      <c r="D50" s="194" t="s">
        <v>13</v>
      </c>
      <c r="E50" s="195" t="s">
        <v>50</v>
      </c>
      <c r="F50" s="196" t="s">
        <v>15</v>
      </c>
      <c r="G50" s="197" t="s">
        <v>16</v>
      </c>
      <c r="H50" s="196" t="s">
        <v>17</v>
      </c>
      <c r="I50" s="198"/>
      <c r="J50" s="198"/>
      <c r="K50" s="198"/>
      <c r="L50" s="198"/>
      <c r="M50" s="199"/>
      <c r="N50" s="374"/>
      <c r="O50" s="201"/>
      <c r="P50" s="188"/>
    </row>
    <row collapsed="false" customFormat="true" customHeight="true" hidden="false" ht="45" outlineLevel="0" r="51" s="189">
      <c r="A51" s="397" t="s">
        <v>349</v>
      </c>
      <c r="B51" s="397"/>
      <c r="C51" s="398" t="s">
        <v>350</v>
      </c>
      <c r="D51" s="399" t="s">
        <v>280</v>
      </c>
      <c r="E51" s="400" t="s">
        <v>54</v>
      </c>
      <c r="F51" s="70" t="s">
        <v>55</v>
      </c>
      <c r="G51" s="401" t="s">
        <v>56</v>
      </c>
      <c r="H51" s="401" t="s">
        <v>23</v>
      </c>
      <c r="I51" s="439" t="s">
        <v>351</v>
      </c>
      <c r="J51" s="439"/>
      <c r="K51" s="439"/>
      <c r="L51" s="439"/>
      <c r="M51" s="439"/>
      <c r="N51" s="440" t="n">
        <v>67.8</v>
      </c>
      <c r="O51" s="240" t="n">
        <f aca="false">ROUNDUP(N51*$A$1,2)</f>
        <v>21696</v>
      </c>
      <c r="P51" s="241" t="n">
        <f aca="false">ROUNDUP(ROUNDUP(N51*0.9,1)*$A$1,2)</f>
        <v>19552</v>
      </c>
    </row>
    <row collapsed="false" customFormat="true" customHeight="true" hidden="false" ht="130.5" outlineLevel="0" r="52" s="189">
      <c r="A52" s="261"/>
      <c r="B52" s="262"/>
      <c r="C52" s="263" t="s">
        <v>352</v>
      </c>
      <c r="D52" s="263"/>
      <c r="E52" s="263"/>
      <c r="F52" s="263"/>
      <c r="G52" s="263"/>
      <c r="H52" s="263"/>
      <c r="I52" s="263"/>
      <c r="J52" s="263"/>
      <c r="K52" s="263"/>
      <c r="L52" s="263"/>
      <c r="M52" s="263"/>
      <c r="N52" s="387"/>
      <c r="O52" s="265"/>
      <c r="P52" s="266"/>
    </row>
    <row collapsed="false" customFormat="true" customHeight="true" hidden="false" ht="15" outlineLevel="0" r="53" s="189">
      <c r="A53" s="267"/>
      <c r="B53" s="192"/>
      <c r="C53" s="193" t="s">
        <v>12</v>
      </c>
      <c r="D53" s="268" t="s">
        <v>13</v>
      </c>
      <c r="E53" s="195" t="s">
        <v>50</v>
      </c>
      <c r="F53" s="193" t="s">
        <v>15</v>
      </c>
      <c r="G53" s="195" t="s">
        <v>16</v>
      </c>
      <c r="H53" s="193" t="s">
        <v>17</v>
      </c>
      <c r="I53" s="269"/>
      <c r="J53" s="269"/>
      <c r="K53" s="269"/>
      <c r="L53" s="269"/>
      <c r="M53" s="270"/>
      <c r="N53" s="374"/>
      <c r="O53" s="201"/>
      <c r="P53" s="266"/>
    </row>
    <row collapsed="false" customFormat="true" customHeight="true" hidden="false" ht="45" outlineLevel="0" r="54" s="189">
      <c r="A54" s="441" t="s">
        <v>353</v>
      </c>
      <c r="B54" s="441"/>
      <c r="C54" s="274" t="s">
        <v>350</v>
      </c>
      <c r="D54" s="80" t="s">
        <v>280</v>
      </c>
      <c r="E54" s="272" t="s">
        <v>54</v>
      </c>
      <c r="F54" s="80" t="s">
        <v>55</v>
      </c>
      <c r="G54" s="80" t="s">
        <v>56</v>
      </c>
      <c r="H54" s="80" t="s">
        <v>23</v>
      </c>
      <c r="I54" s="442" t="s">
        <v>354</v>
      </c>
      <c r="J54" s="442"/>
      <c r="K54" s="442"/>
      <c r="L54" s="442"/>
      <c r="M54" s="442"/>
      <c r="N54" s="377" t="n">
        <v>86</v>
      </c>
      <c r="O54" s="443" t="n">
        <f aca="false">ROUNDUP(N54*$A$1,2)</f>
        <v>27520</v>
      </c>
      <c r="P54" s="444" t="n">
        <f aca="false">ROUNDUP(ROUNDUP(N54*0.9,1)*$A$1,2)</f>
        <v>24768</v>
      </c>
    </row>
    <row collapsed="false" customFormat="true" customHeight="true" hidden="false" ht="157.5" outlineLevel="0" r="55" s="189">
      <c r="A55" s="261"/>
      <c r="B55" s="262"/>
      <c r="C55" s="263" t="s">
        <v>355</v>
      </c>
      <c r="D55" s="263"/>
      <c r="E55" s="263"/>
      <c r="F55" s="263"/>
      <c r="G55" s="263"/>
      <c r="H55" s="263"/>
      <c r="I55" s="263"/>
      <c r="J55" s="263"/>
      <c r="K55" s="263"/>
      <c r="L55" s="263"/>
      <c r="M55" s="263"/>
      <c r="N55" s="387"/>
      <c r="O55" s="265"/>
      <c r="P55" s="266"/>
    </row>
    <row collapsed="false" customFormat="true" customHeight="true" hidden="false" ht="15" outlineLevel="0" r="56" s="189">
      <c r="A56" s="267"/>
      <c r="B56" s="192"/>
      <c r="C56" s="193" t="s">
        <v>12</v>
      </c>
      <c r="D56" s="268" t="s">
        <v>13</v>
      </c>
      <c r="E56" s="195" t="s">
        <v>50</v>
      </c>
      <c r="F56" s="193" t="s">
        <v>15</v>
      </c>
      <c r="G56" s="195" t="s">
        <v>16</v>
      </c>
      <c r="H56" s="193" t="s">
        <v>17</v>
      </c>
      <c r="I56" s="269"/>
      <c r="J56" s="269"/>
      <c r="K56" s="269"/>
      <c r="L56" s="269"/>
      <c r="M56" s="270"/>
      <c r="N56" s="374"/>
      <c r="O56" s="201"/>
      <c r="P56" s="266"/>
    </row>
    <row collapsed="false" customFormat="true" customHeight="true" hidden="false" ht="45" outlineLevel="0" r="57" s="189">
      <c r="A57" s="275" t="s">
        <v>356</v>
      </c>
      <c r="B57" s="275"/>
      <c r="C57" s="274" t="s">
        <v>357</v>
      </c>
      <c r="D57" s="80" t="s">
        <v>280</v>
      </c>
      <c r="E57" s="272" t="s">
        <v>60</v>
      </c>
      <c r="F57" s="80" t="s">
        <v>55</v>
      </c>
      <c r="G57" s="80" t="s">
        <v>358</v>
      </c>
      <c r="H57" s="80" t="s">
        <v>23</v>
      </c>
      <c r="I57" s="273" t="s">
        <v>359</v>
      </c>
      <c r="J57" s="273"/>
      <c r="K57" s="273"/>
      <c r="L57" s="273"/>
      <c r="M57" s="273"/>
      <c r="N57" s="377" t="n">
        <v>119.3</v>
      </c>
      <c r="O57" s="83" t="n">
        <f aca="false">ROUNDUP(N57*$A$1,2)</f>
        <v>38176</v>
      </c>
      <c r="P57" s="111" t="n">
        <f aca="false">ROUNDUP(ROUNDUP(N57*0.9,1)*$A$1,2)</f>
        <v>34368</v>
      </c>
    </row>
    <row collapsed="false" customFormat="true" customHeight="true" hidden="false" ht="170.25" outlineLevel="0" r="58" s="189">
      <c r="A58" s="210"/>
      <c r="B58" s="211"/>
      <c r="C58" s="212" t="s">
        <v>360</v>
      </c>
      <c r="D58" s="212"/>
      <c r="E58" s="212"/>
      <c r="F58" s="212"/>
      <c r="G58" s="212"/>
      <c r="H58" s="212"/>
      <c r="I58" s="212"/>
      <c r="J58" s="212"/>
      <c r="K58" s="212"/>
      <c r="L58" s="212"/>
      <c r="M58" s="212"/>
      <c r="N58" s="396"/>
      <c r="O58" s="214"/>
      <c r="P58" s="215"/>
    </row>
    <row collapsed="false" customFormat="true" customHeight="true" hidden="false" ht="15" outlineLevel="0" r="59" s="189">
      <c r="A59" s="191"/>
      <c r="B59" s="192"/>
      <c r="C59" s="193" t="s">
        <v>12</v>
      </c>
      <c r="D59" s="268" t="s">
        <v>13</v>
      </c>
      <c r="E59" s="195" t="s">
        <v>50</v>
      </c>
      <c r="F59" s="193" t="s">
        <v>15</v>
      </c>
      <c r="G59" s="195" t="s">
        <v>16</v>
      </c>
      <c r="H59" s="193" t="s">
        <v>17</v>
      </c>
      <c r="I59" s="269"/>
      <c r="J59" s="269"/>
      <c r="K59" s="269"/>
      <c r="L59" s="269"/>
      <c r="M59" s="270"/>
      <c r="N59" s="374"/>
      <c r="O59" s="201"/>
      <c r="P59" s="215"/>
    </row>
    <row collapsed="false" customFormat="true" customHeight="true" hidden="false" ht="45" outlineLevel="0" r="60" s="189">
      <c r="A60" s="414" t="s">
        <v>361</v>
      </c>
      <c r="B60" s="414"/>
      <c r="C60" s="274" t="s">
        <v>350</v>
      </c>
      <c r="D60" s="80" t="s">
        <v>280</v>
      </c>
      <c r="E60" s="272" t="s">
        <v>54</v>
      </c>
      <c r="F60" s="80" t="s">
        <v>55</v>
      </c>
      <c r="G60" s="80" t="s">
        <v>56</v>
      </c>
      <c r="H60" s="80" t="s">
        <v>29</v>
      </c>
      <c r="I60" s="273" t="s">
        <v>362</v>
      </c>
      <c r="J60" s="273"/>
      <c r="K60" s="273"/>
      <c r="L60" s="273"/>
      <c r="M60" s="273"/>
      <c r="N60" s="445" t="n">
        <v>80</v>
      </c>
      <c r="O60" s="83" t="n">
        <f aca="false">ROUNDUP(N60*$A$1,2)</f>
        <v>25600</v>
      </c>
      <c r="P60" s="111" t="n">
        <f aca="false">ROUNDUP(ROUNDUP(N60*0.9,1)*$A$1,2)</f>
        <v>23040</v>
      </c>
    </row>
    <row collapsed="false" customFormat="true" customHeight="true" hidden="false" ht="45" outlineLevel="0" r="61" s="189">
      <c r="A61" s="202" t="s">
        <v>363</v>
      </c>
      <c r="B61" s="202"/>
      <c r="C61" s="274" t="s">
        <v>328</v>
      </c>
      <c r="D61" s="80" t="s">
        <v>280</v>
      </c>
      <c r="E61" s="272" t="s">
        <v>364</v>
      </c>
      <c r="F61" s="98" t="n">
        <v>4</v>
      </c>
      <c r="G61" s="80" t="s">
        <v>365</v>
      </c>
      <c r="H61" s="80" t="s">
        <v>29</v>
      </c>
      <c r="I61" s="273" t="s">
        <v>366</v>
      </c>
      <c r="J61" s="273"/>
      <c r="K61" s="273"/>
      <c r="L61" s="273"/>
      <c r="M61" s="273"/>
      <c r="N61" s="347" t="n">
        <v>112.4</v>
      </c>
      <c r="O61" s="83" t="n">
        <f aca="false">ROUNDUP(N61*$A$1,2)</f>
        <v>35968</v>
      </c>
      <c r="P61" s="111" t="n">
        <f aca="false">ROUNDUP(ROUNDUP(N61*0.9,1)*$A$1,2)</f>
        <v>32384</v>
      </c>
    </row>
    <row collapsed="false" customFormat="true" customHeight="true" hidden="false" ht="45" outlineLevel="0" r="62" s="189">
      <c r="A62" s="446" t="s">
        <v>367</v>
      </c>
      <c r="B62" s="446"/>
      <c r="C62" s="274" t="s">
        <v>368</v>
      </c>
      <c r="D62" s="80" t="s">
        <v>280</v>
      </c>
      <c r="E62" s="272" t="s">
        <v>318</v>
      </c>
      <c r="F62" s="98" t="n">
        <v>4</v>
      </c>
      <c r="G62" s="80" t="s">
        <v>369</v>
      </c>
      <c r="H62" s="80" t="s">
        <v>29</v>
      </c>
      <c r="I62" s="273" t="s">
        <v>370</v>
      </c>
      <c r="J62" s="273"/>
      <c r="K62" s="273"/>
      <c r="L62" s="273"/>
      <c r="M62" s="273"/>
      <c r="N62" s="347" t="n">
        <v>233</v>
      </c>
      <c r="O62" s="83" t="n">
        <f aca="false">ROUNDUP(N62*$A$1,2)</f>
        <v>74560</v>
      </c>
      <c r="P62" s="111" t="n">
        <f aca="false">ROUNDUP(ROUNDUP(N62*0.9,1)*$A$1,2)</f>
        <v>67104</v>
      </c>
    </row>
    <row collapsed="false" customFormat="true" customHeight="true" hidden="false" ht="170.25" outlineLevel="0" r="63" s="189">
      <c r="A63" s="210"/>
      <c r="B63" s="211"/>
      <c r="C63" s="212" t="s">
        <v>371</v>
      </c>
      <c r="D63" s="212"/>
      <c r="E63" s="212"/>
      <c r="F63" s="212"/>
      <c r="G63" s="212"/>
      <c r="H63" s="212"/>
      <c r="I63" s="212"/>
      <c r="J63" s="212"/>
      <c r="K63" s="212"/>
      <c r="L63" s="212"/>
      <c r="M63" s="212"/>
      <c r="N63" s="396"/>
      <c r="O63" s="214"/>
      <c r="P63" s="215"/>
    </row>
    <row collapsed="false" customFormat="true" customHeight="true" hidden="false" ht="15" outlineLevel="0" r="64" s="189">
      <c r="A64" s="191"/>
      <c r="B64" s="192"/>
      <c r="C64" s="193" t="s">
        <v>12</v>
      </c>
      <c r="D64" s="268" t="s">
        <v>13</v>
      </c>
      <c r="E64" s="195" t="s">
        <v>50</v>
      </c>
      <c r="F64" s="193" t="s">
        <v>15</v>
      </c>
      <c r="G64" s="195" t="s">
        <v>16</v>
      </c>
      <c r="H64" s="193" t="s">
        <v>17</v>
      </c>
      <c r="I64" s="269"/>
      <c r="J64" s="269"/>
      <c r="K64" s="269"/>
      <c r="L64" s="269"/>
      <c r="M64" s="270"/>
      <c r="N64" s="374"/>
      <c r="O64" s="201"/>
      <c r="P64" s="215"/>
    </row>
    <row collapsed="false" customFormat="true" customHeight="true" hidden="false" ht="45" outlineLevel="0" r="65" s="189">
      <c r="A65" s="202" t="s">
        <v>372</v>
      </c>
      <c r="B65" s="202"/>
      <c r="C65" s="274" t="s">
        <v>328</v>
      </c>
      <c r="D65" s="80" t="s">
        <v>280</v>
      </c>
      <c r="E65" s="436" t="s">
        <v>60</v>
      </c>
      <c r="F65" s="99" t="s">
        <v>55</v>
      </c>
      <c r="G65" s="80" t="s">
        <v>358</v>
      </c>
      <c r="H65" s="80" t="s">
        <v>145</v>
      </c>
      <c r="I65" s="273" t="s">
        <v>373</v>
      </c>
      <c r="J65" s="273"/>
      <c r="K65" s="273"/>
      <c r="L65" s="273"/>
      <c r="M65" s="273"/>
      <c r="N65" s="347" t="n">
        <v>151.8</v>
      </c>
      <c r="O65" s="83" t="n">
        <f aca="false">ROUNDUP(N65*$A$1,2)</f>
        <v>48576</v>
      </c>
      <c r="P65" s="111" t="n">
        <f aca="false">ROUNDUP(ROUNDUP(N65*0.9,1)*$A$1,2)</f>
        <v>43744</v>
      </c>
    </row>
    <row collapsed="false" customFormat="true" customHeight="true" hidden="false" ht="45" outlineLevel="0" r="66" s="189">
      <c r="A66" s="446" t="s">
        <v>374</v>
      </c>
      <c r="B66" s="446"/>
      <c r="C66" s="274" t="s">
        <v>368</v>
      </c>
      <c r="D66" s="80" t="s">
        <v>280</v>
      </c>
      <c r="E66" s="272" t="s">
        <v>318</v>
      </c>
      <c r="F66" s="99" t="s">
        <v>55</v>
      </c>
      <c r="G66" s="80" t="s">
        <v>155</v>
      </c>
      <c r="H66" s="80" t="s">
        <v>145</v>
      </c>
      <c r="I66" s="273" t="s">
        <v>375</v>
      </c>
      <c r="J66" s="273"/>
      <c r="K66" s="273"/>
      <c r="L66" s="273"/>
      <c r="M66" s="273"/>
      <c r="N66" s="347" t="n">
        <v>244</v>
      </c>
      <c r="O66" s="83" t="n">
        <f aca="false">ROUNDUP(N66*$A$1,2)</f>
        <v>78080</v>
      </c>
      <c r="P66" s="111" t="n">
        <f aca="false">ROUNDUP(ROUNDUP(N66*0.9,1)*$A$1,2)</f>
        <v>70272</v>
      </c>
    </row>
    <row collapsed="false" customFormat="true" customHeight="true" hidden="false" ht="156" outlineLevel="0" r="67" s="189">
      <c r="A67" s="210"/>
      <c r="B67" s="211"/>
      <c r="C67" s="212" t="s">
        <v>376</v>
      </c>
      <c r="D67" s="212"/>
      <c r="E67" s="212"/>
      <c r="F67" s="212"/>
      <c r="G67" s="212"/>
      <c r="H67" s="212"/>
      <c r="I67" s="212"/>
      <c r="J67" s="212"/>
      <c r="K67" s="212"/>
      <c r="L67" s="212"/>
      <c r="M67" s="212"/>
      <c r="N67" s="447"/>
      <c r="O67" s="214"/>
      <c r="P67" s="215"/>
    </row>
    <row collapsed="false" customFormat="true" customHeight="true" hidden="false" ht="15" outlineLevel="0" r="68" s="189">
      <c r="A68" s="191"/>
      <c r="B68" s="192"/>
      <c r="C68" s="193" t="s">
        <v>12</v>
      </c>
      <c r="D68" s="268" t="s">
        <v>13</v>
      </c>
      <c r="E68" s="195" t="s">
        <v>50</v>
      </c>
      <c r="F68" s="193" t="s">
        <v>15</v>
      </c>
      <c r="G68" s="195" t="s">
        <v>16</v>
      </c>
      <c r="H68" s="193" t="s">
        <v>17</v>
      </c>
      <c r="I68" s="269"/>
      <c r="J68" s="269"/>
      <c r="K68" s="269"/>
      <c r="L68" s="269"/>
      <c r="M68" s="270"/>
      <c r="N68" s="448"/>
      <c r="O68" s="201"/>
      <c r="P68" s="215"/>
    </row>
    <row collapsed="false" customFormat="true" customHeight="true" hidden="false" ht="45" outlineLevel="0" r="69" s="189">
      <c r="A69" s="449" t="s">
        <v>377</v>
      </c>
      <c r="B69" s="449"/>
      <c r="C69" s="203" t="s">
        <v>378</v>
      </c>
      <c r="D69" s="80" t="s">
        <v>280</v>
      </c>
      <c r="E69" s="450" t="s">
        <v>60</v>
      </c>
      <c r="F69" s="99" t="s">
        <v>79</v>
      </c>
      <c r="G69" s="80" t="s">
        <v>299</v>
      </c>
      <c r="H69" s="80" t="s">
        <v>379</v>
      </c>
      <c r="I69" s="273" t="s">
        <v>380</v>
      </c>
      <c r="J69" s="273"/>
      <c r="K69" s="273"/>
      <c r="L69" s="273"/>
      <c r="M69" s="273"/>
      <c r="N69" s="347" t="n">
        <v>240</v>
      </c>
      <c r="O69" s="111" t="n">
        <f aca="false">ROUNDUP(N69*$A$1,2)</f>
        <v>76800</v>
      </c>
      <c r="P69" s="111" t="n">
        <f aca="false">ROUNDUP(ROUNDUP(N69*0.9,1)*$A$1,2)</f>
        <v>69120</v>
      </c>
    </row>
    <row collapsed="false" customFormat="true" customHeight="true" hidden="false" ht="174" outlineLevel="0" r="70" s="189">
      <c r="A70" s="210"/>
      <c r="B70" s="211"/>
      <c r="C70" s="212" t="s">
        <v>381</v>
      </c>
      <c r="D70" s="212"/>
      <c r="E70" s="212"/>
      <c r="F70" s="212"/>
      <c r="G70" s="212"/>
      <c r="H70" s="212"/>
      <c r="I70" s="212"/>
      <c r="J70" s="212"/>
      <c r="K70" s="212"/>
      <c r="L70" s="212"/>
      <c r="M70" s="212"/>
      <c r="N70" s="447"/>
      <c r="O70" s="214"/>
      <c r="P70" s="215"/>
    </row>
    <row collapsed="false" customFormat="true" customHeight="true" hidden="false" ht="15" outlineLevel="0" r="71" s="189">
      <c r="A71" s="191"/>
      <c r="B71" s="192"/>
      <c r="C71" s="193" t="s">
        <v>12</v>
      </c>
      <c r="D71" s="268" t="s">
        <v>13</v>
      </c>
      <c r="E71" s="195" t="s">
        <v>50</v>
      </c>
      <c r="F71" s="193" t="s">
        <v>15</v>
      </c>
      <c r="G71" s="195" t="s">
        <v>16</v>
      </c>
      <c r="H71" s="193" t="s">
        <v>17</v>
      </c>
      <c r="I71" s="269"/>
      <c r="J71" s="269"/>
      <c r="K71" s="269"/>
      <c r="L71" s="269"/>
      <c r="M71" s="270"/>
      <c r="N71" s="448"/>
      <c r="O71" s="201"/>
      <c r="P71" s="215"/>
    </row>
    <row collapsed="false" customFormat="true" customHeight="true" hidden="false" ht="45" outlineLevel="0" r="72" s="189">
      <c r="A72" s="202" t="s">
        <v>382</v>
      </c>
      <c r="B72" s="202"/>
      <c r="C72" s="203" t="s">
        <v>383</v>
      </c>
      <c r="D72" s="80" t="s">
        <v>280</v>
      </c>
      <c r="E72" s="450" t="s">
        <v>60</v>
      </c>
      <c r="F72" s="99" t="s">
        <v>79</v>
      </c>
      <c r="G72" s="80" t="s">
        <v>384</v>
      </c>
      <c r="H72" s="80" t="s">
        <v>379</v>
      </c>
      <c r="I72" s="273" t="s">
        <v>385</v>
      </c>
      <c r="J72" s="273"/>
      <c r="K72" s="273"/>
      <c r="L72" s="273"/>
      <c r="M72" s="273"/>
      <c r="N72" s="347" t="n">
        <v>244</v>
      </c>
      <c r="O72" s="83" t="n">
        <f aca="false">ROUNDUP(N72*$A$1,2)</f>
        <v>78080</v>
      </c>
      <c r="P72" s="111" t="n">
        <f aca="false">ROUNDUP(ROUNDUP(N72*0.9,1)*$A$1,2)</f>
        <v>70272</v>
      </c>
    </row>
    <row collapsed="false" customFormat="true" customHeight="true" hidden="false" ht="45" outlineLevel="0" r="73" s="189">
      <c r="A73" s="449" t="s">
        <v>386</v>
      </c>
      <c r="B73" s="449"/>
      <c r="C73" s="203" t="s">
        <v>387</v>
      </c>
      <c r="D73" s="80" t="s">
        <v>280</v>
      </c>
      <c r="E73" s="450" t="s">
        <v>388</v>
      </c>
      <c r="F73" s="99" t="s">
        <v>79</v>
      </c>
      <c r="G73" s="80" t="s">
        <v>299</v>
      </c>
      <c r="H73" s="80" t="s">
        <v>379</v>
      </c>
      <c r="I73" s="273" t="s">
        <v>389</v>
      </c>
      <c r="J73" s="273"/>
      <c r="K73" s="273"/>
      <c r="L73" s="273"/>
      <c r="M73" s="273"/>
      <c r="N73" s="347" t="n">
        <v>366.2</v>
      </c>
      <c r="O73" s="83" t="n">
        <f aca="false">ROUNDUP(N73*$A$1,2)</f>
        <v>117184</v>
      </c>
      <c r="P73" s="111" t="n">
        <f aca="false">ROUNDUP(ROUNDUP(N73*0.9,1)*$A$1,2)</f>
        <v>105472</v>
      </c>
    </row>
    <row collapsed="false" customFormat="false" customHeight="true" hidden="false" ht="30" outlineLevel="0" r="74">
      <c r="A74" s="55"/>
      <c r="B74" s="309"/>
      <c r="C74" s="102" t="s">
        <v>390</v>
      </c>
      <c r="D74" s="102"/>
      <c r="E74" s="102"/>
      <c r="F74" s="102"/>
      <c r="G74" s="102"/>
      <c r="H74" s="102"/>
      <c r="I74" s="102"/>
      <c r="J74" s="102"/>
      <c r="K74" s="102"/>
      <c r="L74" s="102"/>
      <c r="M74" s="102"/>
      <c r="N74" s="428"/>
      <c r="O74" s="451"/>
      <c r="P74" s="452"/>
    </row>
    <row collapsed="false" customFormat="true" customHeight="true" hidden="false" ht="285.75" outlineLevel="0" r="75" s="182">
      <c r="A75" s="453"/>
      <c r="B75" s="454"/>
      <c r="C75" s="455" t="s">
        <v>391</v>
      </c>
      <c r="D75" s="455"/>
      <c r="E75" s="455"/>
      <c r="F75" s="455"/>
      <c r="G75" s="455"/>
      <c r="H75" s="455"/>
      <c r="I75" s="455"/>
      <c r="J75" s="455"/>
      <c r="K75" s="455"/>
      <c r="L75" s="455"/>
      <c r="M75" s="455"/>
      <c r="N75" s="455"/>
      <c r="O75" s="455"/>
      <c r="P75" s="130"/>
    </row>
    <row collapsed="false" customFormat="true" customHeight="true" hidden="false" ht="15" outlineLevel="0" r="76" s="182">
      <c r="A76" s="225"/>
      <c r="B76" s="456"/>
      <c r="C76" s="227" t="s">
        <v>12</v>
      </c>
      <c r="D76" s="227" t="s">
        <v>13</v>
      </c>
      <c r="E76" s="93" t="s">
        <v>50</v>
      </c>
      <c r="F76" s="228" t="s">
        <v>15</v>
      </c>
      <c r="G76" s="227" t="s">
        <v>16</v>
      </c>
      <c r="H76" s="228" t="s">
        <v>17</v>
      </c>
      <c r="I76" s="457"/>
      <c r="J76" s="458"/>
      <c r="K76" s="458"/>
      <c r="L76" s="458"/>
      <c r="M76" s="459"/>
      <c r="N76" s="460"/>
      <c r="O76" s="461"/>
      <c r="P76" s="130"/>
    </row>
    <row collapsed="false" customFormat="true" customHeight="true" hidden="false" ht="45" outlineLevel="0" r="77" s="182">
      <c r="A77" s="462"/>
      <c r="B77" s="463" t="s">
        <v>392</v>
      </c>
      <c r="C77" s="464" t="s">
        <v>393</v>
      </c>
      <c r="D77" s="465" t="s">
        <v>394</v>
      </c>
      <c r="E77" s="466" t="s">
        <v>60</v>
      </c>
      <c r="F77" s="467" t="s">
        <v>395</v>
      </c>
      <c r="G77" s="467" t="s">
        <v>396</v>
      </c>
      <c r="H77" s="467" t="s">
        <v>188</v>
      </c>
      <c r="I77" s="468" t="s">
        <v>397</v>
      </c>
      <c r="J77" s="468"/>
      <c r="K77" s="468"/>
      <c r="L77" s="468"/>
      <c r="M77" s="468"/>
      <c r="N77" s="469" t="n">
        <v>728.4</v>
      </c>
      <c r="O77" s="117" t="n">
        <f aca="false">ROUNDUP(N77*$A$1,2)</f>
        <v>233088</v>
      </c>
      <c r="P77" s="118" t="n">
        <f aca="false">ROUNDUP(ROUNDUP(N77*0.9,1)*$A$1,2)</f>
        <v>209792</v>
      </c>
    </row>
    <row collapsed="false" customFormat="false" customHeight="true" hidden="false" ht="30" outlineLevel="0" r="78">
      <c r="A78" s="55"/>
      <c r="B78" s="309"/>
      <c r="C78" s="102" t="s">
        <v>398</v>
      </c>
      <c r="D78" s="102"/>
      <c r="E78" s="102"/>
      <c r="F78" s="102"/>
      <c r="G78" s="102"/>
      <c r="H78" s="102"/>
      <c r="I78" s="102"/>
      <c r="J78" s="102"/>
      <c r="K78" s="102"/>
      <c r="L78" s="102"/>
      <c r="M78" s="102"/>
      <c r="N78" s="428"/>
      <c r="O78" s="451"/>
      <c r="P78" s="470"/>
    </row>
    <row collapsed="false" customFormat="false" customHeight="true" hidden="false" ht="111" outlineLevel="0" r="79">
      <c r="A79" s="471"/>
      <c r="B79" s="472"/>
      <c r="C79" s="473"/>
      <c r="D79" s="473"/>
      <c r="E79" s="474"/>
      <c r="F79" s="475" t="s">
        <v>399</v>
      </c>
      <c r="G79" s="475"/>
      <c r="H79" s="475"/>
      <c r="I79" s="475"/>
      <c r="J79" s="475"/>
      <c r="K79" s="475"/>
      <c r="L79" s="475"/>
      <c r="M79" s="475"/>
      <c r="N79" s="475"/>
      <c r="O79" s="475"/>
      <c r="P79" s="476"/>
    </row>
    <row collapsed="false" customFormat="false" customHeight="true" hidden="false" ht="225.75" outlineLevel="0" r="80">
      <c r="A80" s="477"/>
      <c r="B80" s="478"/>
      <c r="C80" s="479" t="s">
        <v>400</v>
      </c>
      <c r="D80" s="479"/>
      <c r="E80" s="479"/>
      <c r="F80" s="479"/>
      <c r="G80" s="479"/>
      <c r="H80" s="479"/>
      <c r="I80" s="479"/>
      <c r="J80" s="479"/>
      <c r="K80" s="479"/>
      <c r="L80" s="479"/>
      <c r="M80" s="479"/>
      <c r="N80" s="480"/>
      <c r="O80" s="481"/>
      <c r="P80" s="476"/>
    </row>
    <row collapsed="false" customFormat="true" customHeight="true" hidden="false" ht="15" outlineLevel="0" r="81" s="182">
      <c r="A81" s="482"/>
      <c r="B81" s="226"/>
      <c r="C81" s="227" t="s">
        <v>112</v>
      </c>
      <c r="D81" s="228" t="s">
        <v>113</v>
      </c>
      <c r="E81" s="228" t="s">
        <v>114</v>
      </c>
      <c r="F81" s="228"/>
      <c r="G81" s="227" t="s">
        <v>115</v>
      </c>
      <c r="H81" s="228" t="s">
        <v>401</v>
      </c>
      <c r="I81" s="228"/>
      <c r="J81" s="483"/>
      <c r="K81" s="483"/>
      <c r="L81" s="483"/>
      <c r="M81" s="459"/>
      <c r="N81" s="460"/>
      <c r="O81" s="461"/>
      <c r="P81" s="476"/>
    </row>
    <row collapsed="false" customFormat="false" customHeight="true" hidden="false" ht="64.5" outlineLevel="0" r="82">
      <c r="A82" s="484" t="s">
        <v>402</v>
      </c>
      <c r="B82" s="484"/>
      <c r="C82" s="485" t="s">
        <v>403</v>
      </c>
      <c r="D82" s="341" t="s">
        <v>404</v>
      </c>
      <c r="E82" s="330" t="s">
        <v>405</v>
      </c>
      <c r="F82" s="330"/>
      <c r="G82" s="486" t="s">
        <v>406</v>
      </c>
      <c r="H82" s="487" t="s">
        <v>407</v>
      </c>
      <c r="I82" s="487"/>
      <c r="J82" s="488" t="s">
        <v>408</v>
      </c>
      <c r="K82" s="488"/>
      <c r="L82" s="488"/>
      <c r="M82" s="488"/>
      <c r="N82" s="489" t="n">
        <v>123</v>
      </c>
      <c r="O82" s="83" t="n">
        <f aca="false">ROUNDUP(N82*$A$1,2)</f>
        <v>39360</v>
      </c>
      <c r="P82" s="111" t="n">
        <f aca="false">ROUNDUP(ROUNDUP(N82*0.9,1)*$A$1,2)</f>
        <v>35424</v>
      </c>
    </row>
    <row collapsed="false" customFormat="false" customHeight="true" hidden="false" ht="111" outlineLevel="0" r="83">
      <c r="A83" s="217"/>
      <c r="B83" s="478"/>
      <c r="C83" s="490"/>
      <c r="D83" s="490"/>
      <c r="E83" s="491"/>
      <c r="F83" s="492" t="s">
        <v>409</v>
      </c>
      <c r="G83" s="492"/>
      <c r="H83" s="492"/>
      <c r="I83" s="492"/>
      <c r="J83" s="492"/>
      <c r="K83" s="492"/>
      <c r="L83" s="492"/>
      <c r="M83" s="492"/>
      <c r="N83" s="492"/>
      <c r="O83" s="492"/>
      <c r="P83" s="493"/>
    </row>
    <row collapsed="false" customFormat="false" customHeight="true" hidden="false" ht="232.5" outlineLevel="0" r="84">
      <c r="A84" s="221"/>
      <c r="B84" s="478"/>
      <c r="C84" s="492" t="s">
        <v>410</v>
      </c>
      <c r="D84" s="492"/>
      <c r="E84" s="492"/>
      <c r="F84" s="492"/>
      <c r="G84" s="492"/>
      <c r="H84" s="492"/>
      <c r="I84" s="492"/>
      <c r="J84" s="492"/>
      <c r="K84" s="492"/>
      <c r="L84" s="492"/>
      <c r="M84" s="492"/>
      <c r="N84" s="492"/>
      <c r="O84" s="492"/>
      <c r="P84" s="494"/>
    </row>
    <row collapsed="false" customFormat="true" customHeight="true" hidden="false" ht="15" outlineLevel="0" r="85" s="182">
      <c r="A85" s="225"/>
      <c r="B85" s="226"/>
      <c r="C85" s="227" t="s">
        <v>112</v>
      </c>
      <c r="D85" s="228" t="s">
        <v>113</v>
      </c>
      <c r="E85" s="228" t="s">
        <v>114</v>
      </c>
      <c r="F85" s="228"/>
      <c r="G85" s="227" t="s">
        <v>115</v>
      </c>
      <c r="H85" s="228" t="s">
        <v>401</v>
      </c>
      <c r="I85" s="228"/>
      <c r="J85" s="483"/>
      <c r="K85" s="483"/>
      <c r="L85" s="483"/>
      <c r="M85" s="459"/>
      <c r="N85" s="495"/>
      <c r="O85" s="496"/>
      <c r="P85" s="494"/>
    </row>
    <row collapsed="false" customFormat="false" customHeight="true" hidden="false" ht="42" outlineLevel="0" r="86">
      <c r="A86" s="497"/>
      <c r="B86" s="498" t="s">
        <v>411</v>
      </c>
      <c r="C86" s="499" t="s">
        <v>412</v>
      </c>
      <c r="D86" s="339" t="s">
        <v>413</v>
      </c>
      <c r="E86" s="324" t="s">
        <v>414</v>
      </c>
      <c r="F86" s="324"/>
      <c r="G86" s="236" t="s">
        <v>415</v>
      </c>
      <c r="H86" s="500" t="s">
        <v>416</v>
      </c>
      <c r="I86" s="500"/>
      <c r="J86" s="501" t="s">
        <v>417</v>
      </c>
      <c r="K86" s="501"/>
      <c r="L86" s="501"/>
      <c r="M86" s="501"/>
      <c r="N86" s="502" t="n">
        <v>355.7</v>
      </c>
      <c r="O86" s="240" t="n">
        <f aca="false">ROUNDUP(N86*$A$1,2)</f>
        <v>113824</v>
      </c>
      <c r="P86" s="241" t="n">
        <f aca="false">ROUNDUP(ROUNDUP(N86*0.9,1)*$A$1,2)</f>
        <v>102464</v>
      </c>
    </row>
    <row collapsed="false" customFormat="false" customHeight="true" hidden="false" ht="23.25" outlineLevel="0" r="87">
      <c r="A87" s="503"/>
      <c r="B87" s="504"/>
      <c r="C87" s="499"/>
      <c r="D87" s="339"/>
      <c r="E87" s="324"/>
      <c r="F87" s="324"/>
      <c r="G87" s="236"/>
      <c r="H87" s="500"/>
      <c r="I87" s="500"/>
      <c r="J87" s="501"/>
      <c r="K87" s="501"/>
      <c r="L87" s="501"/>
      <c r="M87" s="501"/>
      <c r="N87" s="502"/>
      <c r="O87" s="240"/>
      <c r="P87" s="241"/>
    </row>
    <row collapsed="false" customFormat="false" customHeight="true" hidden="false" ht="134.25" outlineLevel="0" r="88">
      <c r="A88" s="471"/>
      <c r="B88" s="472"/>
      <c r="C88" s="473"/>
      <c r="D88" s="473"/>
      <c r="E88" s="474"/>
      <c r="F88" s="475" t="s">
        <v>418</v>
      </c>
      <c r="G88" s="475"/>
      <c r="H88" s="475"/>
      <c r="I88" s="475"/>
      <c r="J88" s="475"/>
      <c r="K88" s="475"/>
      <c r="L88" s="475"/>
      <c r="M88" s="475"/>
      <c r="N88" s="475"/>
      <c r="O88" s="475"/>
      <c r="P88" s="505"/>
    </row>
    <row collapsed="false" customFormat="false" customHeight="true" hidden="false" ht="92.25" outlineLevel="0" r="89">
      <c r="A89" s="477"/>
      <c r="B89" s="478"/>
      <c r="C89" s="479" t="s">
        <v>419</v>
      </c>
      <c r="D89" s="479"/>
      <c r="E89" s="479"/>
      <c r="F89" s="479"/>
      <c r="G89" s="479"/>
      <c r="H89" s="479"/>
      <c r="I89" s="479"/>
      <c r="J89" s="479"/>
      <c r="K89" s="479"/>
      <c r="L89" s="479"/>
      <c r="M89" s="479"/>
      <c r="N89" s="506"/>
      <c r="O89" s="507"/>
      <c r="P89" s="505"/>
    </row>
    <row collapsed="false" customFormat="false" customHeight="true" hidden="false" ht="63.75" outlineLevel="0" r="90">
      <c r="A90" s="477"/>
      <c r="B90" s="478"/>
      <c r="C90" s="508" t="s">
        <v>420</v>
      </c>
      <c r="D90" s="508"/>
      <c r="E90" s="508"/>
      <c r="F90" s="508"/>
      <c r="G90" s="508"/>
      <c r="H90" s="508"/>
      <c r="I90" s="508"/>
      <c r="J90" s="508"/>
      <c r="K90" s="508"/>
      <c r="L90" s="508"/>
      <c r="M90" s="508"/>
      <c r="N90" s="506"/>
      <c r="O90" s="507"/>
      <c r="P90" s="505"/>
    </row>
    <row collapsed="false" customFormat="false" customHeight="true" hidden="false" ht="21.75" outlineLevel="0" r="91">
      <c r="A91" s="509"/>
      <c r="B91" s="510"/>
      <c r="C91" s="511" t="s">
        <v>421</v>
      </c>
      <c r="D91" s="511"/>
      <c r="E91" s="511"/>
      <c r="F91" s="511"/>
      <c r="G91" s="511"/>
      <c r="H91" s="511"/>
      <c r="I91" s="511"/>
      <c r="J91" s="511"/>
      <c r="K91" s="511"/>
      <c r="L91" s="511"/>
      <c r="M91" s="511"/>
      <c r="N91" s="512"/>
      <c r="O91" s="513"/>
      <c r="P91" s="505"/>
    </row>
    <row collapsed="false" customFormat="true" customHeight="true" hidden="false" ht="15" outlineLevel="0" r="92" s="182">
      <c r="A92" s="482"/>
      <c r="B92" s="514"/>
      <c r="C92" s="515" t="s">
        <v>112</v>
      </c>
      <c r="D92" s="94" t="s">
        <v>113</v>
      </c>
      <c r="E92" s="318" t="s">
        <v>114</v>
      </c>
      <c r="F92" s="318"/>
      <c r="G92" s="515" t="s">
        <v>115</v>
      </c>
      <c r="H92" s="318" t="s">
        <v>422</v>
      </c>
      <c r="I92" s="318"/>
      <c r="J92" s="483"/>
      <c r="K92" s="483"/>
      <c r="L92" s="483"/>
      <c r="M92" s="516"/>
      <c r="N92" s="517"/>
      <c r="O92" s="281"/>
      <c r="P92" s="505"/>
    </row>
    <row collapsed="false" customFormat="false" customHeight="true" hidden="false" ht="39.75" outlineLevel="0" r="93">
      <c r="A93" s="518" t="s">
        <v>423</v>
      </c>
      <c r="B93" s="518"/>
      <c r="C93" s="342" t="s">
        <v>424</v>
      </c>
      <c r="D93" s="519" t="s">
        <v>120</v>
      </c>
      <c r="E93" s="520" t="s">
        <v>214</v>
      </c>
      <c r="F93" s="520"/>
      <c r="G93" s="521" t="s">
        <v>425</v>
      </c>
      <c r="H93" s="519" t="s">
        <v>133</v>
      </c>
      <c r="I93" s="519"/>
      <c r="J93" s="81" t="s">
        <v>426</v>
      </c>
      <c r="K93" s="81"/>
      <c r="L93" s="81"/>
      <c r="M93" s="81"/>
      <c r="N93" s="522" t="s">
        <v>427</v>
      </c>
      <c r="O93" s="83" t="n">
        <f aca="false">ROUNDUP(N93*$A$1,2)</f>
        <v>25600</v>
      </c>
      <c r="P93" s="241" t="n">
        <f aca="false">ROUNDUP(ROUNDUP(N93*0.9,1)*$A$1,2)</f>
        <v>23040</v>
      </c>
      <c r="Q93" s="1"/>
    </row>
    <row collapsed="false" customFormat="false" customHeight="true" hidden="false" ht="39" outlineLevel="0" r="94">
      <c r="A94" s="518" t="s">
        <v>428</v>
      </c>
      <c r="B94" s="518"/>
      <c r="C94" s="342" t="s">
        <v>424</v>
      </c>
      <c r="D94" s="519" t="s">
        <v>125</v>
      </c>
      <c r="E94" s="520" t="s">
        <v>214</v>
      </c>
      <c r="F94" s="520"/>
      <c r="G94" s="521" t="s">
        <v>425</v>
      </c>
      <c r="H94" s="523" t="s">
        <v>133</v>
      </c>
      <c r="I94" s="523"/>
      <c r="J94" s="81" t="s">
        <v>429</v>
      </c>
      <c r="K94" s="81"/>
      <c r="L94" s="81"/>
      <c r="M94" s="81"/>
      <c r="N94" s="522" t="s">
        <v>430</v>
      </c>
      <c r="O94" s="83" t="n">
        <f aca="false">ROUNDUP(N94*$A$1,2)</f>
        <v>35456</v>
      </c>
      <c r="P94" s="241" t="n">
        <f aca="false">ROUNDUP(ROUNDUP(N94*0.9,1)*$A$1,2)</f>
        <v>31936</v>
      </c>
      <c r="Q94" s="1"/>
    </row>
    <row collapsed="false" customFormat="false" customHeight="true" hidden="false" ht="37.5" outlineLevel="0" r="95">
      <c r="A95" s="484" t="s">
        <v>431</v>
      </c>
      <c r="B95" s="484"/>
      <c r="C95" s="342" t="s">
        <v>424</v>
      </c>
      <c r="D95" s="519" t="s">
        <v>432</v>
      </c>
      <c r="E95" s="520" t="s">
        <v>214</v>
      </c>
      <c r="F95" s="520"/>
      <c r="G95" s="521" t="s">
        <v>425</v>
      </c>
      <c r="H95" s="519" t="s">
        <v>133</v>
      </c>
      <c r="I95" s="519"/>
      <c r="J95" s="81" t="s">
        <v>433</v>
      </c>
      <c r="K95" s="81"/>
      <c r="L95" s="81"/>
      <c r="M95" s="81"/>
      <c r="N95" s="522" t="s">
        <v>434</v>
      </c>
      <c r="O95" s="83" t="n">
        <f aca="false">ROUNDUP(N95*$A$1,2)</f>
        <v>51200</v>
      </c>
      <c r="P95" s="111" t="n">
        <f aca="false">ROUNDUP(ROUNDUP(N95*0.9,1)*$A$1,2)</f>
        <v>46080</v>
      </c>
      <c r="Q95" s="1"/>
    </row>
    <row collapsed="false" customFormat="false" customHeight="true" hidden="false" ht="169.5" outlineLevel="0" r="96">
      <c r="A96" s="217"/>
      <c r="B96" s="478"/>
      <c r="C96" s="490"/>
      <c r="D96" s="490"/>
      <c r="E96" s="491"/>
      <c r="F96" s="524" t="s">
        <v>435</v>
      </c>
      <c r="G96" s="524"/>
      <c r="H96" s="524"/>
      <c r="I96" s="524"/>
      <c r="J96" s="524"/>
      <c r="K96" s="524"/>
      <c r="L96" s="524"/>
      <c r="M96" s="524"/>
      <c r="N96" s="524"/>
      <c r="O96" s="524"/>
      <c r="P96" s="525"/>
    </row>
    <row collapsed="false" customFormat="false" customHeight="true" hidden="false" ht="92.25" outlineLevel="0" r="97">
      <c r="A97" s="221"/>
      <c r="B97" s="478"/>
      <c r="C97" s="479" t="s">
        <v>436</v>
      </c>
      <c r="D97" s="479"/>
      <c r="E97" s="479"/>
      <c r="F97" s="479"/>
      <c r="G97" s="479"/>
      <c r="H97" s="479"/>
      <c r="I97" s="479"/>
      <c r="J97" s="479"/>
      <c r="K97" s="479"/>
      <c r="L97" s="479"/>
      <c r="M97" s="479"/>
      <c r="N97" s="506"/>
      <c r="O97" s="507"/>
      <c r="P97" s="525"/>
    </row>
    <row collapsed="false" customFormat="false" customHeight="true" hidden="false" ht="63.75" outlineLevel="0" r="98">
      <c r="A98" s="221"/>
      <c r="B98" s="478"/>
      <c r="C98" s="508" t="s">
        <v>420</v>
      </c>
      <c r="D98" s="508"/>
      <c r="E98" s="508"/>
      <c r="F98" s="508"/>
      <c r="G98" s="508"/>
      <c r="H98" s="508"/>
      <c r="I98" s="508"/>
      <c r="J98" s="508"/>
      <c r="K98" s="508"/>
      <c r="L98" s="508"/>
      <c r="M98" s="508"/>
      <c r="N98" s="506"/>
      <c r="O98" s="507"/>
      <c r="P98" s="525"/>
    </row>
    <row collapsed="false" customFormat="false" customHeight="true" hidden="false" ht="21.75" outlineLevel="0" r="99">
      <c r="A99" s="526"/>
      <c r="B99" s="510"/>
      <c r="C99" s="527" t="s">
        <v>437</v>
      </c>
      <c r="D99" s="527"/>
      <c r="E99" s="527"/>
      <c r="F99" s="527"/>
      <c r="G99" s="527"/>
      <c r="H99" s="527"/>
      <c r="I99" s="527"/>
      <c r="J99" s="527"/>
      <c r="K99" s="527"/>
      <c r="L99" s="527"/>
      <c r="M99" s="527"/>
      <c r="N99" s="512"/>
      <c r="O99" s="513"/>
      <c r="P99" s="525"/>
    </row>
    <row collapsed="false" customFormat="true" customHeight="true" hidden="false" ht="15" outlineLevel="0" r="100" s="182">
      <c r="A100" s="225"/>
      <c r="B100" s="514"/>
      <c r="C100" s="515" t="s">
        <v>112</v>
      </c>
      <c r="D100" s="94" t="s">
        <v>113</v>
      </c>
      <c r="E100" s="318" t="s">
        <v>114</v>
      </c>
      <c r="F100" s="318"/>
      <c r="G100" s="515" t="s">
        <v>115</v>
      </c>
      <c r="H100" s="318" t="s">
        <v>422</v>
      </c>
      <c r="I100" s="318"/>
      <c r="J100" s="483"/>
      <c r="K100" s="483"/>
      <c r="L100" s="483"/>
      <c r="M100" s="516"/>
      <c r="N100" s="517"/>
      <c r="O100" s="281"/>
      <c r="P100" s="525"/>
    </row>
    <row collapsed="false" customFormat="false" customHeight="true" hidden="false" ht="65.1" outlineLevel="0" r="101">
      <c r="A101" s="528" t="s">
        <v>438</v>
      </c>
      <c r="B101" s="528"/>
      <c r="C101" s="342" t="s">
        <v>439</v>
      </c>
      <c r="D101" s="519" t="s">
        <v>440</v>
      </c>
      <c r="E101" s="520" t="s">
        <v>242</v>
      </c>
      <c r="F101" s="520"/>
      <c r="G101" s="521" t="s">
        <v>425</v>
      </c>
      <c r="H101" s="523" t="s">
        <v>133</v>
      </c>
      <c r="I101" s="523"/>
      <c r="J101" s="81" t="s">
        <v>441</v>
      </c>
      <c r="K101" s="81"/>
      <c r="L101" s="81"/>
      <c r="M101" s="81"/>
      <c r="N101" s="522" t="s">
        <v>442</v>
      </c>
      <c r="O101" s="83" t="n">
        <f aca="false">ROUNDUP(N101*$A$1,2)</f>
        <v>70592</v>
      </c>
      <c r="P101" s="241" t="n">
        <f aca="false">ROUNDUP(ROUNDUP(N101*0.9,1)*$A$1,2)</f>
        <v>63552</v>
      </c>
      <c r="Q101" s="1"/>
    </row>
    <row collapsed="false" customFormat="false" customHeight="true" hidden="false" ht="65.1" outlineLevel="0" r="102">
      <c r="A102" s="529" t="s">
        <v>443</v>
      </c>
      <c r="B102" s="529"/>
      <c r="C102" s="342" t="s">
        <v>439</v>
      </c>
      <c r="D102" s="519" t="s">
        <v>440</v>
      </c>
      <c r="E102" s="520" t="s">
        <v>242</v>
      </c>
      <c r="F102" s="520"/>
      <c r="G102" s="521" t="s">
        <v>425</v>
      </c>
      <c r="H102" s="519" t="n">
        <v>8</v>
      </c>
      <c r="I102" s="519"/>
      <c r="J102" s="81" t="s">
        <v>444</v>
      </c>
      <c r="K102" s="81"/>
      <c r="L102" s="81"/>
      <c r="M102" s="81"/>
      <c r="N102" s="522" t="s">
        <v>445</v>
      </c>
      <c r="O102" s="83" t="n">
        <f aca="false">ROUNDUP(N102*$A$1,2)</f>
        <v>112160</v>
      </c>
      <c r="P102" s="111" t="n">
        <f aca="false">ROUNDUP(ROUNDUP(N102*0.9,1)*$A$1,2)</f>
        <v>100960</v>
      </c>
      <c r="Q102" s="1"/>
    </row>
    <row collapsed="false" customFormat="false" customHeight="true" hidden="false" ht="219" outlineLevel="0" r="103">
      <c r="A103" s="217"/>
      <c r="B103" s="478"/>
      <c r="C103" s="490"/>
      <c r="D103" s="490"/>
      <c r="E103" s="491"/>
      <c r="F103" s="530" t="s">
        <v>446</v>
      </c>
      <c r="G103" s="530"/>
      <c r="H103" s="530"/>
      <c r="I103" s="530"/>
      <c r="J103" s="530"/>
      <c r="K103" s="530"/>
      <c r="L103" s="530"/>
      <c r="M103" s="530"/>
      <c r="N103" s="531"/>
      <c r="O103" s="532"/>
      <c r="P103" s="525" t="s">
        <v>447</v>
      </c>
    </row>
    <row collapsed="false" customFormat="false" customHeight="true" hidden="false" ht="175.5" outlineLevel="0" r="104">
      <c r="A104" s="526"/>
      <c r="B104" s="510"/>
      <c r="C104" s="479" t="s">
        <v>448</v>
      </c>
      <c r="D104" s="479"/>
      <c r="E104" s="479"/>
      <c r="F104" s="479"/>
      <c r="G104" s="479"/>
      <c r="H104" s="479"/>
      <c r="I104" s="479"/>
      <c r="J104" s="479"/>
      <c r="K104" s="479"/>
      <c r="L104" s="479"/>
      <c r="M104" s="479"/>
      <c r="N104" s="533"/>
      <c r="O104" s="513"/>
      <c r="P104" s="525"/>
    </row>
    <row collapsed="false" customFormat="true" customHeight="true" hidden="false" ht="15" outlineLevel="0" r="105" s="182">
      <c r="A105" s="225"/>
      <c r="B105" s="226"/>
      <c r="C105" s="227" t="s">
        <v>112</v>
      </c>
      <c r="D105" s="228" t="s">
        <v>113</v>
      </c>
      <c r="E105" s="228" t="s">
        <v>114</v>
      </c>
      <c r="F105" s="228"/>
      <c r="G105" s="227" t="s">
        <v>115</v>
      </c>
      <c r="H105" s="228" t="s">
        <v>422</v>
      </c>
      <c r="I105" s="228"/>
      <c r="J105" s="483"/>
      <c r="K105" s="483"/>
      <c r="L105" s="483"/>
      <c r="M105" s="516"/>
      <c r="N105" s="517"/>
      <c r="O105" s="281"/>
      <c r="P105" s="525"/>
    </row>
    <row collapsed="false" customFormat="false" customHeight="true" hidden="false" ht="69" outlineLevel="0" r="106">
      <c r="A106" s="529" t="s">
        <v>449</v>
      </c>
      <c r="B106" s="529"/>
      <c r="C106" s="485" t="s">
        <v>439</v>
      </c>
      <c r="D106" s="341" t="s">
        <v>450</v>
      </c>
      <c r="E106" s="330" t="s">
        <v>451</v>
      </c>
      <c r="F106" s="330"/>
      <c r="G106" s="486" t="s">
        <v>452</v>
      </c>
      <c r="H106" s="534" t="s">
        <v>133</v>
      </c>
      <c r="I106" s="534"/>
      <c r="J106" s="81" t="s">
        <v>453</v>
      </c>
      <c r="K106" s="81"/>
      <c r="L106" s="81"/>
      <c r="M106" s="81"/>
      <c r="N106" s="535" t="n">
        <v>623.2</v>
      </c>
      <c r="O106" s="83" t="n">
        <f aca="false">ROUNDUP(N106*$A$1,2)</f>
        <v>199424</v>
      </c>
      <c r="P106" s="111" t="n">
        <f aca="false">ROUNDUP(ROUNDUP(N106*0.9,1)*$A$1,2)</f>
        <v>179488</v>
      </c>
    </row>
    <row collapsed="false" customFormat="false" customHeight="true" hidden="false" ht="137.25" outlineLevel="0" r="107">
      <c r="A107" s="471"/>
      <c r="B107" s="472"/>
      <c r="C107" s="473"/>
      <c r="D107" s="473"/>
      <c r="E107" s="474"/>
      <c r="F107" s="475" t="s">
        <v>454</v>
      </c>
      <c r="G107" s="475"/>
      <c r="H107" s="475"/>
      <c r="I107" s="475"/>
      <c r="J107" s="475"/>
      <c r="K107" s="475"/>
      <c r="L107" s="475"/>
      <c r="M107" s="475"/>
      <c r="N107" s="475"/>
      <c r="O107" s="475"/>
      <c r="P107" s="505"/>
    </row>
    <row collapsed="false" customFormat="false" customHeight="true" hidden="false" ht="106.5" outlineLevel="0" r="108">
      <c r="A108" s="477"/>
      <c r="B108" s="478"/>
      <c r="C108" s="479" t="s">
        <v>455</v>
      </c>
      <c r="D108" s="479"/>
      <c r="E108" s="479"/>
      <c r="F108" s="479"/>
      <c r="G108" s="479"/>
      <c r="H108" s="479"/>
      <c r="I108" s="479"/>
      <c r="J108" s="479"/>
      <c r="K108" s="479"/>
      <c r="L108" s="479"/>
      <c r="M108" s="479"/>
      <c r="N108" s="506"/>
      <c r="O108" s="507"/>
      <c r="P108" s="505"/>
    </row>
    <row collapsed="false" customFormat="false" customHeight="true" hidden="false" ht="63.75" outlineLevel="0" r="109">
      <c r="A109" s="477"/>
      <c r="B109" s="478"/>
      <c r="C109" s="508" t="s">
        <v>456</v>
      </c>
      <c r="D109" s="508"/>
      <c r="E109" s="508"/>
      <c r="F109" s="508"/>
      <c r="G109" s="508"/>
      <c r="H109" s="508"/>
      <c r="I109" s="508"/>
      <c r="J109" s="508"/>
      <c r="K109" s="508"/>
      <c r="L109" s="508"/>
      <c r="M109" s="508"/>
      <c r="N109" s="506"/>
      <c r="O109" s="507"/>
      <c r="P109" s="505"/>
    </row>
    <row collapsed="false" customFormat="false" customHeight="true" hidden="false" ht="21.75" outlineLevel="0" r="110">
      <c r="A110" s="509"/>
      <c r="B110" s="510"/>
      <c r="C110" s="511" t="s">
        <v>421</v>
      </c>
      <c r="D110" s="511"/>
      <c r="E110" s="511"/>
      <c r="F110" s="511"/>
      <c r="G110" s="511"/>
      <c r="H110" s="511"/>
      <c r="I110" s="511"/>
      <c r="J110" s="511"/>
      <c r="K110" s="511"/>
      <c r="L110" s="511"/>
      <c r="M110" s="511"/>
      <c r="N110" s="512"/>
      <c r="O110" s="513"/>
      <c r="P110" s="505"/>
    </row>
    <row collapsed="false" customFormat="true" customHeight="true" hidden="false" ht="15" outlineLevel="0" r="111" s="182">
      <c r="A111" s="482"/>
      <c r="B111" s="514"/>
      <c r="C111" s="515" t="s">
        <v>112</v>
      </c>
      <c r="D111" s="94" t="s">
        <v>113</v>
      </c>
      <c r="E111" s="318" t="s">
        <v>114</v>
      </c>
      <c r="F111" s="318"/>
      <c r="G111" s="515" t="s">
        <v>115</v>
      </c>
      <c r="H111" s="318" t="s">
        <v>422</v>
      </c>
      <c r="I111" s="318"/>
      <c r="J111" s="483"/>
      <c r="K111" s="483"/>
      <c r="L111" s="483"/>
      <c r="M111" s="516"/>
      <c r="N111" s="517"/>
      <c r="O111" s="281"/>
      <c r="P111" s="505"/>
    </row>
    <row collapsed="false" customFormat="false" customHeight="true" hidden="false" ht="77.25" outlineLevel="0" r="112">
      <c r="A112" s="518" t="s">
        <v>457</v>
      </c>
      <c r="B112" s="518"/>
      <c r="C112" s="342" t="s">
        <v>458</v>
      </c>
      <c r="D112" s="536" t="s">
        <v>459</v>
      </c>
      <c r="E112" s="520" t="s">
        <v>214</v>
      </c>
      <c r="F112" s="520"/>
      <c r="G112" s="521" t="s">
        <v>425</v>
      </c>
      <c r="H112" s="519" t="s">
        <v>133</v>
      </c>
      <c r="I112" s="519"/>
      <c r="J112" s="81" t="s">
        <v>460</v>
      </c>
      <c r="K112" s="81"/>
      <c r="L112" s="81"/>
      <c r="M112" s="81"/>
      <c r="N112" s="522" t="s">
        <v>461</v>
      </c>
      <c r="O112" s="83" t="n">
        <f aca="false">ROUNDUP(N112*$A$1,2)</f>
        <v>47360</v>
      </c>
      <c r="P112" s="241" t="n">
        <f aca="false">ROUNDUP(ROUNDUP(N112*0.9,1)*$A$1,2)</f>
        <v>42624</v>
      </c>
      <c r="Q112" s="1"/>
    </row>
    <row collapsed="false" customFormat="false" customHeight="true" hidden="false" ht="81.75" outlineLevel="0" r="113">
      <c r="A113" s="484" t="s">
        <v>462</v>
      </c>
      <c r="B113" s="484"/>
      <c r="C113" s="342" t="s">
        <v>458</v>
      </c>
      <c r="D113" s="536" t="s">
        <v>463</v>
      </c>
      <c r="E113" s="520" t="s">
        <v>214</v>
      </c>
      <c r="F113" s="520"/>
      <c r="G113" s="521" t="s">
        <v>425</v>
      </c>
      <c r="H113" s="519" t="s">
        <v>133</v>
      </c>
      <c r="I113" s="519"/>
      <c r="J113" s="81" t="s">
        <v>464</v>
      </c>
      <c r="K113" s="81"/>
      <c r="L113" s="81"/>
      <c r="M113" s="81"/>
      <c r="N113" s="522" t="s">
        <v>465</v>
      </c>
      <c r="O113" s="83" t="n">
        <f aca="false">ROUNDUP(N113*$A$1,2)</f>
        <v>59520</v>
      </c>
      <c r="P113" s="111" t="n">
        <f aca="false">ROUNDUP(ROUNDUP(N113*0.9,1)*$A$1,2)</f>
        <v>53568</v>
      </c>
      <c r="Q113" s="1"/>
    </row>
    <row collapsed="false" customFormat="false" customHeight="true" hidden="false" ht="40.5" outlineLevel="0" r="114">
      <c r="A114" s="537" t="s">
        <v>261</v>
      </c>
      <c r="B114" s="537"/>
      <c r="C114" s="538" t="s">
        <v>262</v>
      </c>
      <c r="D114" s="538"/>
      <c r="E114" s="538"/>
      <c r="F114" s="538"/>
      <c r="G114" s="538"/>
      <c r="H114" s="538"/>
      <c r="I114" s="538"/>
      <c r="J114" s="538"/>
      <c r="K114" s="538"/>
      <c r="L114" s="538"/>
      <c r="M114" s="538"/>
      <c r="N114" s="539" t="n">
        <v>16.6</v>
      </c>
      <c r="O114" s="540" t="n">
        <f aca="false">ROUNDUP(26.7*$A$1,2)</f>
        <v>8544</v>
      </c>
      <c r="P114" s="540" t="n">
        <f aca="false">ROUNDUP(25.4*$A$1,2)</f>
        <v>8128</v>
      </c>
      <c r="Q114" s="174"/>
    </row>
  </sheetData>
  <mergeCells count="196">
    <mergeCell ref="A1:B1"/>
    <mergeCell ref="D1:M1"/>
    <mergeCell ref="H2:M2"/>
    <mergeCell ref="C3:M3"/>
    <mergeCell ref="C4:M4"/>
    <mergeCell ref="P4:P5"/>
    <mergeCell ref="C5:I9"/>
    <mergeCell ref="C10:M10"/>
    <mergeCell ref="C11:M11"/>
    <mergeCell ref="P11:P12"/>
    <mergeCell ref="I13:M13"/>
    <mergeCell ref="C14:M14"/>
    <mergeCell ref="P14:P15"/>
    <mergeCell ref="A16:B16"/>
    <mergeCell ref="I16:M16"/>
    <mergeCell ref="A17:B17"/>
    <mergeCell ref="I17:M17"/>
    <mergeCell ref="C18:M18"/>
    <mergeCell ref="P18:P19"/>
    <mergeCell ref="A20:B20"/>
    <mergeCell ref="I20:M20"/>
    <mergeCell ref="A21:B21"/>
    <mergeCell ref="I21:M21"/>
    <mergeCell ref="C22:M22"/>
    <mergeCell ref="P22:P23"/>
    <mergeCell ref="A24:B24"/>
    <mergeCell ref="I24:M24"/>
    <mergeCell ref="A25:B25"/>
    <mergeCell ref="I25:M25"/>
    <mergeCell ref="C26:M26"/>
    <mergeCell ref="P26:P27"/>
    <mergeCell ref="A28:B28"/>
    <mergeCell ref="I28:M28"/>
    <mergeCell ref="C29:M29"/>
    <mergeCell ref="P29:P30"/>
    <mergeCell ref="A31:B31"/>
    <mergeCell ref="I31:M31"/>
    <mergeCell ref="A32:B32"/>
    <mergeCell ref="I32:M32"/>
    <mergeCell ref="A33:B33"/>
    <mergeCell ref="I33:M33"/>
    <mergeCell ref="C34:M34"/>
    <mergeCell ref="P34:P35"/>
    <mergeCell ref="A36:B36"/>
    <mergeCell ref="I36:M36"/>
    <mergeCell ref="C37:M37"/>
    <mergeCell ref="P37:P38"/>
    <mergeCell ref="A39:B39"/>
    <mergeCell ref="I39:M39"/>
    <mergeCell ref="C40:M40"/>
    <mergeCell ref="C41:M41"/>
    <mergeCell ref="P41:P42"/>
    <mergeCell ref="A43:B43"/>
    <mergeCell ref="I43:M43"/>
    <mergeCell ref="A44:B44"/>
    <mergeCell ref="C44:M44"/>
    <mergeCell ref="A45:B45"/>
    <mergeCell ref="C45:D45"/>
    <mergeCell ref="F45:G45"/>
    <mergeCell ref="H45:M45"/>
    <mergeCell ref="A46:B46"/>
    <mergeCell ref="C46:D46"/>
    <mergeCell ref="F46:G46"/>
    <mergeCell ref="H46:M46"/>
    <mergeCell ref="A47:B47"/>
    <mergeCell ref="C47:D47"/>
    <mergeCell ref="F47:G47"/>
    <mergeCell ref="H47:M47"/>
    <mergeCell ref="A48:B48"/>
    <mergeCell ref="C48:D48"/>
    <mergeCell ref="F48:G48"/>
    <mergeCell ref="H48:M48"/>
    <mergeCell ref="C49:M49"/>
    <mergeCell ref="P49:P50"/>
    <mergeCell ref="A51:B51"/>
    <mergeCell ref="I51:M51"/>
    <mergeCell ref="C52:M52"/>
    <mergeCell ref="P52:P53"/>
    <mergeCell ref="A54:B54"/>
    <mergeCell ref="I54:M54"/>
    <mergeCell ref="C55:M55"/>
    <mergeCell ref="P55:P56"/>
    <mergeCell ref="A57:B57"/>
    <mergeCell ref="I57:M57"/>
    <mergeCell ref="C58:M58"/>
    <mergeCell ref="P58:P59"/>
    <mergeCell ref="A60:B60"/>
    <mergeCell ref="I60:M60"/>
    <mergeCell ref="A61:B61"/>
    <mergeCell ref="I61:M61"/>
    <mergeCell ref="A62:B62"/>
    <mergeCell ref="I62:M62"/>
    <mergeCell ref="C63:M63"/>
    <mergeCell ref="P63:P64"/>
    <mergeCell ref="A65:B65"/>
    <mergeCell ref="I65:M65"/>
    <mergeCell ref="A66:B66"/>
    <mergeCell ref="I66:M66"/>
    <mergeCell ref="C67:M67"/>
    <mergeCell ref="P67:P68"/>
    <mergeCell ref="A69:B69"/>
    <mergeCell ref="I69:M69"/>
    <mergeCell ref="C70:M70"/>
    <mergeCell ref="P70:P71"/>
    <mergeCell ref="A72:B72"/>
    <mergeCell ref="I72:M72"/>
    <mergeCell ref="A73:B73"/>
    <mergeCell ref="I73:M73"/>
    <mergeCell ref="C74:M74"/>
    <mergeCell ref="C75:O75"/>
    <mergeCell ref="P75:P76"/>
    <mergeCell ref="I77:M77"/>
    <mergeCell ref="C78:M78"/>
    <mergeCell ref="F79:O79"/>
    <mergeCell ref="P79:P81"/>
    <mergeCell ref="C80:M80"/>
    <mergeCell ref="E81:F81"/>
    <mergeCell ref="H81:I81"/>
    <mergeCell ref="A82:B82"/>
    <mergeCell ref="E82:F82"/>
    <mergeCell ref="H82:I82"/>
    <mergeCell ref="J82:M82"/>
    <mergeCell ref="F83:O83"/>
    <mergeCell ref="C84:O84"/>
    <mergeCell ref="P84:P85"/>
    <mergeCell ref="E85:F85"/>
    <mergeCell ref="H85:I85"/>
    <mergeCell ref="C86:C87"/>
    <mergeCell ref="D86:D87"/>
    <mergeCell ref="E86:F87"/>
    <mergeCell ref="G86:G87"/>
    <mergeCell ref="H86:I87"/>
    <mergeCell ref="J86:M87"/>
    <mergeCell ref="N86:N87"/>
    <mergeCell ref="O86:O87"/>
    <mergeCell ref="P86:P87"/>
    <mergeCell ref="F88:O88"/>
    <mergeCell ref="P88:P92"/>
    <mergeCell ref="C89:M89"/>
    <mergeCell ref="C90:M90"/>
    <mergeCell ref="C91:M91"/>
    <mergeCell ref="E92:F92"/>
    <mergeCell ref="H92:I92"/>
    <mergeCell ref="A93:B93"/>
    <mergeCell ref="E93:F93"/>
    <mergeCell ref="H93:I93"/>
    <mergeCell ref="J93:M93"/>
    <mergeCell ref="A94:B94"/>
    <mergeCell ref="E94:F94"/>
    <mergeCell ref="H94:I94"/>
    <mergeCell ref="J94:M94"/>
    <mergeCell ref="A95:B95"/>
    <mergeCell ref="E95:F95"/>
    <mergeCell ref="H95:I95"/>
    <mergeCell ref="J95:M95"/>
    <mergeCell ref="F96:O96"/>
    <mergeCell ref="P96:P100"/>
    <mergeCell ref="C97:M97"/>
    <mergeCell ref="C98:M98"/>
    <mergeCell ref="C99:M99"/>
    <mergeCell ref="E100:F100"/>
    <mergeCell ref="H100:I100"/>
    <mergeCell ref="A101:B101"/>
    <mergeCell ref="E101:F101"/>
    <mergeCell ref="H101:I101"/>
    <mergeCell ref="J101:M101"/>
    <mergeCell ref="A102:B102"/>
    <mergeCell ref="E102:F102"/>
    <mergeCell ref="H102:I102"/>
    <mergeCell ref="J102:M102"/>
    <mergeCell ref="F103:M103"/>
    <mergeCell ref="P103:P105"/>
    <mergeCell ref="C104:M104"/>
    <mergeCell ref="E105:F105"/>
    <mergeCell ref="H105:I105"/>
    <mergeCell ref="A106:B106"/>
    <mergeCell ref="E106:F106"/>
    <mergeCell ref="H106:I106"/>
    <mergeCell ref="J106:M106"/>
    <mergeCell ref="F107:O107"/>
    <mergeCell ref="P107:P111"/>
    <mergeCell ref="C108:M108"/>
    <mergeCell ref="C109:M109"/>
    <mergeCell ref="C110:M110"/>
    <mergeCell ref="E111:F111"/>
    <mergeCell ref="H111:I111"/>
    <mergeCell ref="A112:B112"/>
    <mergeCell ref="E112:F112"/>
    <mergeCell ref="H112:I112"/>
    <mergeCell ref="J112:M112"/>
    <mergeCell ref="A113:B113"/>
    <mergeCell ref="E113:F113"/>
    <mergeCell ref="H113:I113"/>
    <mergeCell ref="J113:M113"/>
    <mergeCell ref="A114:B114"/>
    <mergeCell ref="C114:M114"/>
  </mergeCells>
  <conditionalFormatting sqref="O1:P5;O10:P78;O80:O82;O85:O86;O93:P95;O101:P102;O106:P106;O112:P113;O115:P65536;P79:P84;P86"/>
  <conditionalFormatting sqref="O114:P114"/>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landscape" pageOrder="downThenOver" paperSize="77" scale="100" useFirstPageNumber="false" usePrinterDefaults="false" verticalDpi="300"/>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A1:M24"/>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100" zoomScalePageLayoutView="75">
      <pane activePane="bottomLeft" topLeftCell="A3" xSplit="0" ySplit="2"/>
      <selection activeCell="A1" activeCellId="0" pane="topLeft" sqref="A1"/>
      <selection activeCell="N1" activeCellId="0" pane="bottomLeft" sqref="N1"/>
    </sheetView>
  </sheetViews>
  <cols>
    <col collapsed="false" hidden="false" max="1" min="1" style="0" width="5.76862745098039"/>
    <col collapsed="false" hidden="false" max="2" min="2" style="0" width="22.6549019607843"/>
    <col collapsed="false" hidden="false" max="3" min="3" style="1" width="20.4862745098039"/>
    <col collapsed="false" hidden="false" max="4" min="4" style="1" width="9.66666666666667"/>
    <col collapsed="false" hidden="false" max="5" min="5" style="2" width="6.92941176470588"/>
    <col collapsed="false" hidden="false" max="6" min="6" style="2" width="7.64313725490196"/>
    <col collapsed="false" hidden="false" max="7" min="7" style="2" width="9.95686274509804"/>
    <col collapsed="false" hidden="false" max="8" min="8" style="2" width="5.76862745098039"/>
    <col collapsed="false" hidden="false" max="9" min="9" style="3" width="5.76862745098039"/>
    <col collapsed="false" hidden="false" max="10" min="10" style="4" width="68.9725490196078"/>
    <col collapsed="false" hidden="true" max="11" min="11" style="352" width="0"/>
    <col collapsed="false" hidden="false" max="12" min="12" style="5" width="12.1176470588235"/>
    <col collapsed="false" hidden="false" max="13" min="13" style="5" width="12.2627450980392"/>
    <col collapsed="false" hidden="false" max="1025" min="14" style="0" width="8.75686274509804"/>
  </cols>
  <sheetData>
    <row collapsed="false" customFormat="true" customHeight="true" hidden="false" ht="20.25" outlineLevel="0" r="1" s="4">
      <c r="A1" s="541" t="n">
        <f aca="false">'NOVIcam CCTV'!$A$1</f>
        <v>320</v>
      </c>
      <c r="B1" s="542"/>
      <c r="C1" s="543"/>
      <c r="D1" s="544" t="s">
        <v>466</v>
      </c>
      <c r="E1" s="544"/>
      <c r="F1" s="544"/>
      <c r="G1" s="544"/>
      <c r="H1" s="544"/>
      <c r="I1" s="544"/>
      <c r="J1" s="544"/>
      <c r="K1" s="545"/>
      <c r="L1" s="546" t="s">
        <v>1</v>
      </c>
      <c r="M1" s="547" t="s">
        <v>2</v>
      </c>
    </row>
    <row collapsed="false" customFormat="false" customHeight="true" hidden="false" ht="48.75" outlineLevel="0" r="2">
      <c r="A2" s="548"/>
      <c r="B2" s="549"/>
      <c r="C2" s="550"/>
      <c r="D2" s="550"/>
      <c r="E2" s="551"/>
      <c r="F2" s="551"/>
      <c r="G2" s="551"/>
      <c r="H2" s="360" t="s">
        <v>3</v>
      </c>
      <c r="I2" s="360"/>
      <c r="J2" s="360"/>
      <c r="K2" s="552"/>
      <c r="L2" s="553"/>
      <c r="M2" s="554"/>
    </row>
    <row collapsed="false" customFormat="false" customHeight="false" hidden="false" ht="18.35" outlineLevel="0" r="3">
      <c r="A3" s="555"/>
      <c r="B3" s="556"/>
      <c r="C3" s="557" t="s">
        <v>467</v>
      </c>
      <c r="D3" s="557"/>
      <c r="E3" s="557"/>
      <c r="F3" s="557"/>
      <c r="G3" s="557"/>
      <c r="H3" s="557"/>
      <c r="I3" s="557"/>
      <c r="J3" s="557"/>
      <c r="K3" s="558"/>
      <c r="L3" s="559"/>
      <c r="M3" s="560"/>
    </row>
    <row collapsed="false" customFormat="false" customHeight="true" hidden="false" ht="222.75" outlineLevel="0" r="4">
      <c r="A4" s="561" t="s">
        <v>468</v>
      </c>
      <c r="B4" s="561"/>
      <c r="C4" s="561"/>
      <c r="D4" s="561"/>
      <c r="E4" s="561"/>
      <c r="F4" s="561"/>
      <c r="G4" s="561"/>
      <c r="H4" s="561"/>
      <c r="I4" s="561"/>
      <c r="J4" s="561"/>
      <c r="K4" s="561"/>
      <c r="L4" s="561"/>
      <c r="M4" s="562"/>
    </row>
    <row collapsed="false" customFormat="true" customHeight="false" hidden="false" ht="18.35" outlineLevel="0" r="5" s="182">
      <c r="A5" s="21"/>
      <c r="B5" s="563"/>
      <c r="C5" s="57" t="s">
        <v>469</v>
      </c>
      <c r="D5" s="57"/>
      <c r="E5" s="57"/>
      <c r="F5" s="57"/>
      <c r="G5" s="57"/>
      <c r="H5" s="57"/>
      <c r="I5" s="57"/>
      <c r="J5" s="57"/>
      <c r="K5" s="564"/>
      <c r="L5" s="565"/>
      <c r="M5" s="566"/>
    </row>
    <row collapsed="false" customFormat="false" customHeight="true" hidden="false" ht="132.75" outlineLevel="0" r="6">
      <c r="A6" s="567"/>
      <c r="B6" s="568"/>
      <c r="C6" s="569" t="s">
        <v>470</v>
      </c>
      <c r="D6" s="569"/>
      <c r="E6" s="569"/>
      <c r="F6" s="569"/>
      <c r="G6" s="569"/>
      <c r="H6" s="569"/>
      <c r="I6" s="569"/>
      <c r="J6" s="569"/>
      <c r="K6" s="570"/>
      <c r="L6" s="571"/>
      <c r="M6" s="572"/>
    </row>
    <row collapsed="false" customFormat="false" customHeight="true" hidden="false" ht="15.75" outlineLevel="0" r="7">
      <c r="A7" s="573"/>
      <c r="B7" s="574"/>
      <c r="C7" s="228" t="s">
        <v>12</v>
      </c>
      <c r="D7" s="94" t="s">
        <v>13</v>
      </c>
      <c r="E7" s="93" t="s">
        <v>50</v>
      </c>
      <c r="F7" s="575"/>
      <c r="G7" s="576"/>
      <c r="H7" s="577"/>
      <c r="I7" s="578"/>
      <c r="J7" s="578"/>
      <c r="K7" s="579"/>
      <c r="L7" s="580"/>
      <c r="M7" s="581"/>
    </row>
    <row collapsed="false" customFormat="false" customHeight="true" hidden="false" ht="40.5" outlineLevel="0" r="8">
      <c r="A8" s="582"/>
      <c r="B8" s="583" t="s">
        <v>471</v>
      </c>
      <c r="C8" s="584" t="s">
        <v>472</v>
      </c>
      <c r="D8" s="394" t="s">
        <v>473</v>
      </c>
      <c r="E8" s="585" t="s">
        <v>54</v>
      </c>
      <c r="F8" s="488" t="s">
        <v>474</v>
      </c>
      <c r="G8" s="488"/>
      <c r="H8" s="488"/>
      <c r="I8" s="488"/>
      <c r="J8" s="488"/>
      <c r="K8" s="586" t="n">
        <v>110.5</v>
      </c>
      <c r="L8" s="83" t="n">
        <f aca="false">ROUNDUP(K8*$A$1,2)</f>
        <v>35360</v>
      </c>
      <c r="M8" s="111" t="n">
        <f aca="false">ROUNDUP(ROUNDUP(K8*0.9,1)*$A$1,2)</f>
        <v>31840</v>
      </c>
    </row>
    <row collapsed="false" customFormat="false" customHeight="true" hidden="false" ht="30" outlineLevel="0" r="9">
      <c r="A9" s="587"/>
      <c r="B9" s="588"/>
      <c r="C9" s="121" t="s">
        <v>475</v>
      </c>
      <c r="D9" s="121"/>
      <c r="E9" s="121"/>
      <c r="F9" s="121"/>
      <c r="G9" s="121"/>
      <c r="H9" s="121"/>
      <c r="I9" s="121"/>
      <c r="J9" s="121"/>
      <c r="K9" s="589"/>
      <c r="L9" s="590"/>
      <c r="M9" s="591"/>
    </row>
    <row collapsed="false" customFormat="false" customHeight="true" hidden="false" ht="179.25" outlineLevel="0" r="10">
      <c r="A10" s="592"/>
      <c r="B10" s="593"/>
      <c r="C10" s="490"/>
      <c r="D10" s="594"/>
      <c r="E10" s="491"/>
      <c r="F10" s="595" t="s">
        <v>476</v>
      </c>
      <c r="G10" s="595"/>
      <c r="H10" s="595"/>
      <c r="I10" s="595"/>
      <c r="J10" s="595"/>
      <c r="K10" s="596"/>
      <c r="L10" s="597"/>
      <c r="M10" s="476"/>
    </row>
    <row collapsed="false" customFormat="false" customHeight="true" hidden="false" ht="75" outlineLevel="0" r="11">
      <c r="A11" s="598"/>
      <c r="B11" s="593"/>
      <c r="C11" s="479" t="s">
        <v>477</v>
      </c>
      <c r="D11" s="479"/>
      <c r="E11" s="479"/>
      <c r="F11" s="479"/>
      <c r="G11" s="479"/>
      <c r="H11" s="479"/>
      <c r="I11" s="479"/>
      <c r="J11" s="479"/>
      <c r="K11" s="480"/>
      <c r="L11" s="481"/>
      <c r="M11" s="476"/>
    </row>
    <row collapsed="false" customFormat="false" customHeight="true" hidden="false" ht="58.5" outlineLevel="0" r="12">
      <c r="A12" s="598"/>
      <c r="B12" s="593"/>
      <c r="C12" s="599" t="s">
        <v>478</v>
      </c>
      <c r="D12" s="599"/>
      <c r="E12" s="599"/>
      <c r="F12" s="599"/>
      <c r="G12" s="599"/>
      <c r="H12" s="599"/>
      <c r="I12" s="599"/>
      <c r="J12" s="599"/>
      <c r="K12" s="480"/>
      <c r="L12" s="481"/>
      <c r="M12" s="476"/>
    </row>
    <row collapsed="false" customFormat="false" customHeight="true" hidden="false" ht="42.75" outlineLevel="0" r="13">
      <c r="A13" s="600"/>
      <c r="B13" s="510"/>
      <c r="C13" s="527" t="s">
        <v>479</v>
      </c>
      <c r="D13" s="527"/>
      <c r="E13" s="527"/>
      <c r="F13" s="527"/>
      <c r="G13" s="527"/>
      <c r="H13" s="527"/>
      <c r="I13" s="527"/>
      <c r="J13" s="527"/>
      <c r="K13" s="601"/>
      <c r="L13" s="602"/>
      <c r="M13" s="476"/>
    </row>
    <row collapsed="false" customFormat="true" customHeight="true" hidden="false" ht="15" outlineLevel="0" r="14" s="182">
      <c r="A14" s="225"/>
      <c r="B14" s="603"/>
      <c r="C14" s="227" t="s">
        <v>112</v>
      </c>
      <c r="D14" s="228" t="s">
        <v>113</v>
      </c>
      <c r="E14" s="228" t="s">
        <v>114</v>
      </c>
      <c r="F14" s="228"/>
      <c r="G14" s="227" t="s">
        <v>115</v>
      </c>
      <c r="H14" s="228" t="s">
        <v>116</v>
      </c>
      <c r="I14" s="228" t="s">
        <v>117</v>
      </c>
      <c r="J14" s="459"/>
      <c r="K14" s="460"/>
      <c r="L14" s="461"/>
      <c r="M14" s="476"/>
    </row>
    <row collapsed="false" customFormat="false" customHeight="true" hidden="false" ht="60.75" outlineLevel="0" r="15">
      <c r="A15" s="604"/>
      <c r="B15" s="605" t="s">
        <v>480</v>
      </c>
      <c r="C15" s="606" t="s">
        <v>481</v>
      </c>
      <c r="D15" s="607" t="s">
        <v>482</v>
      </c>
      <c r="E15" s="608" t="s">
        <v>483</v>
      </c>
      <c r="F15" s="608"/>
      <c r="G15" s="609" t="s">
        <v>484</v>
      </c>
      <c r="H15" s="607" t="n">
        <v>4</v>
      </c>
      <c r="I15" s="607" t="n">
        <v>4</v>
      </c>
      <c r="J15" s="610" t="s">
        <v>485</v>
      </c>
      <c r="K15" s="132" t="n">
        <v>115.6</v>
      </c>
      <c r="L15" s="117" t="n">
        <f aca="false">ROUNDUP(K15*$A$1*1.5,1)</f>
        <v>55488</v>
      </c>
      <c r="M15" s="118" t="n">
        <f aca="false">ROUNDUP(ROUNDUP(K15*1.375,1)*$A$1,2)</f>
        <v>50880</v>
      </c>
    </row>
    <row collapsed="false" customFormat="false" customHeight="true" hidden="false" ht="30" outlineLevel="0" r="16">
      <c r="A16" s="587"/>
      <c r="B16" s="588"/>
      <c r="C16" s="121" t="s">
        <v>486</v>
      </c>
      <c r="D16" s="121"/>
      <c r="E16" s="121"/>
      <c r="F16" s="121"/>
      <c r="G16" s="121"/>
      <c r="H16" s="121"/>
      <c r="I16" s="121"/>
      <c r="J16" s="121"/>
      <c r="K16" s="589"/>
      <c r="L16" s="590"/>
      <c r="M16" s="611"/>
    </row>
    <row collapsed="false" customFormat="false" customHeight="true" hidden="false" ht="164.25" outlineLevel="0" r="17">
      <c r="A17" s="592"/>
      <c r="B17" s="593"/>
      <c r="C17" s="490"/>
      <c r="D17" s="594"/>
      <c r="E17" s="491"/>
      <c r="F17" s="595" t="s">
        <v>487</v>
      </c>
      <c r="G17" s="595"/>
      <c r="H17" s="595"/>
      <c r="I17" s="595"/>
      <c r="J17" s="595"/>
      <c r="K17" s="596"/>
      <c r="L17" s="597"/>
      <c r="M17" s="476"/>
    </row>
    <row collapsed="false" customFormat="false" customHeight="true" hidden="false" ht="84.75" outlineLevel="0" r="18">
      <c r="A18" s="598"/>
      <c r="B18" s="593"/>
      <c r="C18" s="479" t="s">
        <v>488</v>
      </c>
      <c r="D18" s="479"/>
      <c r="E18" s="479"/>
      <c r="F18" s="479"/>
      <c r="G18" s="479"/>
      <c r="H18" s="479"/>
      <c r="I18" s="479"/>
      <c r="J18" s="479"/>
      <c r="K18" s="480"/>
      <c r="L18" s="481"/>
      <c r="M18" s="476"/>
    </row>
    <row collapsed="false" customFormat="false" customHeight="true" hidden="false" ht="58.5" outlineLevel="0" r="19">
      <c r="A19" s="598"/>
      <c r="B19" s="593"/>
      <c r="C19" s="599" t="s">
        <v>489</v>
      </c>
      <c r="D19" s="599"/>
      <c r="E19" s="599"/>
      <c r="F19" s="599"/>
      <c r="G19" s="599"/>
      <c r="H19" s="599"/>
      <c r="I19" s="599"/>
      <c r="J19" s="599"/>
      <c r="K19" s="480"/>
      <c r="L19" s="481"/>
      <c r="M19" s="476"/>
    </row>
    <row collapsed="false" customFormat="false" customHeight="true" hidden="false" ht="42.75" outlineLevel="0" r="20">
      <c r="A20" s="600"/>
      <c r="B20" s="510"/>
      <c r="C20" s="527" t="s">
        <v>479</v>
      </c>
      <c r="D20" s="527"/>
      <c r="E20" s="527"/>
      <c r="F20" s="527"/>
      <c r="G20" s="527"/>
      <c r="H20" s="527"/>
      <c r="I20" s="527"/>
      <c r="J20" s="527"/>
      <c r="K20" s="601"/>
      <c r="L20" s="602"/>
      <c r="M20" s="476"/>
    </row>
    <row collapsed="false" customFormat="true" customHeight="true" hidden="false" ht="15" outlineLevel="0" r="21" s="182">
      <c r="A21" s="225"/>
      <c r="B21" s="603"/>
      <c r="C21" s="227" t="s">
        <v>112</v>
      </c>
      <c r="D21" s="228" t="s">
        <v>113</v>
      </c>
      <c r="E21" s="228" t="s">
        <v>114</v>
      </c>
      <c r="F21" s="228"/>
      <c r="G21" s="227" t="s">
        <v>115</v>
      </c>
      <c r="H21" s="228" t="s">
        <v>116</v>
      </c>
      <c r="I21" s="228" t="s">
        <v>117</v>
      </c>
      <c r="J21" s="459"/>
      <c r="K21" s="460"/>
      <c r="L21" s="461"/>
      <c r="M21" s="476"/>
    </row>
    <row collapsed="false" customFormat="false" customHeight="true" hidden="false" ht="73.5" outlineLevel="0" r="22">
      <c r="A22" s="612"/>
      <c r="B22" s="613" t="s">
        <v>490</v>
      </c>
      <c r="C22" s="614" t="s">
        <v>491</v>
      </c>
      <c r="D22" s="339" t="s">
        <v>492</v>
      </c>
      <c r="E22" s="235" t="s">
        <v>483</v>
      </c>
      <c r="F22" s="235"/>
      <c r="G22" s="236" t="s">
        <v>484</v>
      </c>
      <c r="H22" s="615" t="s">
        <v>493</v>
      </c>
      <c r="I22" s="615" t="s">
        <v>493</v>
      </c>
      <c r="J22" s="616" t="s">
        <v>494</v>
      </c>
      <c r="K22" s="347" t="n">
        <v>87.7</v>
      </c>
      <c r="L22" s="117" t="n">
        <f aca="false">ROUNDUP(K22*$A$1*1.5,1)</f>
        <v>42096</v>
      </c>
      <c r="M22" s="111" t="n">
        <f aca="false">ROUNDUP(ROUNDUP(K22*1.375,1)*$A$1,2)</f>
        <v>38592</v>
      </c>
    </row>
    <row collapsed="false" customFormat="false" customHeight="false" hidden="false" ht="15.95" outlineLevel="0" r="23">
      <c r="A23" s="617"/>
      <c r="B23" s="617"/>
      <c r="C23" s="618"/>
      <c r="D23" s="618"/>
      <c r="E23" s="619"/>
      <c r="F23" s="619"/>
      <c r="G23" s="619"/>
      <c r="H23" s="619"/>
      <c r="I23" s="144"/>
      <c r="J23" s="144"/>
      <c r="K23" s="620"/>
      <c r="L23" s="621"/>
      <c r="M23" s="621"/>
    </row>
    <row collapsed="false" customFormat="false" customHeight="false" hidden="false" ht="15.95" outlineLevel="0" r="24">
      <c r="A24" s="622"/>
      <c r="B24" s="622"/>
      <c r="C24" s="623"/>
      <c r="D24" s="623"/>
      <c r="E24" s="624"/>
      <c r="F24" s="624"/>
      <c r="G24" s="624"/>
      <c r="H24" s="624"/>
      <c r="I24" s="151"/>
      <c r="J24" s="149"/>
      <c r="K24" s="625"/>
      <c r="L24" s="626"/>
      <c r="M24" s="626"/>
    </row>
  </sheetData>
  <mergeCells count="23">
    <mergeCell ref="D1:J1"/>
    <mergeCell ref="H2:J2"/>
    <mergeCell ref="C3:J3"/>
    <mergeCell ref="A4:L4"/>
    <mergeCell ref="C5:J5"/>
    <mergeCell ref="C6:J6"/>
    <mergeCell ref="F8:J8"/>
    <mergeCell ref="C9:J9"/>
    <mergeCell ref="F10:J10"/>
    <mergeCell ref="M10:M14"/>
    <mergeCell ref="C11:J11"/>
    <mergeCell ref="C12:J12"/>
    <mergeCell ref="C13:J13"/>
    <mergeCell ref="E14:F14"/>
    <mergeCell ref="E15:F15"/>
    <mergeCell ref="C16:J16"/>
    <mergeCell ref="F17:J17"/>
    <mergeCell ref="M17:M21"/>
    <mergeCell ref="C18:J18"/>
    <mergeCell ref="C19:J19"/>
    <mergeCell ref="C20:J20"/>
    <mergeCell ref="E21:F21"/>
    <mergeCell ref="E22:F22"/>
  </mergeCells>
  <conditionalFormatting sqref="L1:M3;L5:L65536;M4:M65536"/>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true"/>
  </sheetPr>
  <dimension ref="A1:M7"/>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75" zoomScalePageLayoutView="75">
      <pane activePane="bottomLeft" topLeftCell="A3" xSplit="0" ySplit="2"/>
      <selection activeCell="A1" activeCellId="0" pane="topLeft" sqref="A1"/>
      <selection activeCell="N1" activeCellId="0" pane="bottomLeft" sqref="N1"/>
    </sheetView>
  </sheetViews>
  <cols>
    <col collapsed="false" hidden="false" max="1" min="1" style="0" width="6.20392156862745"/>
    <col collapsed="false" hidden="false" max="2" min="2" style="0" width="23.6588235294118"/>
    <col collapsed="false" hidden="false" max="3" min="3" style="1" width="14.7137254901961"/>
    <col collapsed="false" hidden="false" max="4" min="4" style="1" width="12.2627450980392"/>
    <col collapsed="false" hidden="false" max="5" min="5" style="2" width="9.09019607843137"/>
    <col collapsed="false" hidden="false" max="6" min="6" style="2" width="10.2470588235294"/>
    <col collapsed="false" hidden="false" max="7" min="7" style="2" width="9.52549019607843"/>
    <col collapsed="false" hidden="false" max="8" min="8" style="2" width="5.76862745098039"/>
    <col collapsed="false" hidden="false" max="9" min="9" style="3" width="5.76862745098039"/>
    <col collapsed="false" hidden="false" max="10" min="10" style="4" width="68.9725490196078"/>
    <col collapsed="false" hidden="true" max="11" min="11" style="627" width="0"/>
    <col collapsed="false" hidden="false" max="13" min="12" style="628" width="11.8313725490196"/>
    <col collapsed="false" hidden="false" max="1025" min="14" style="0" width="9.23529411764706"/>
  </cols>
  <sheetData>
    <row collapsed="false" customFormat="true" customHeight="true" hidden="false" ht="20.25" outlineLevel="0" r="1" s="4">
      <c r="A1" s="541" t="n">
        <f aca="false">'NOVIcam CCTV'!$A$1</f>
        <v>320</v>
      </c>
      <c r="B1" s="542"/>
      <c r="C1" s="543"/>
      <c r="D1" s="544" t="s">
        <v>9</v>
      </c>
      <c r="E1" s="544"/>
      <c r="F1" s="544"/>
      <c r="G1" s="544"/>
      <c r="H1" s="544"/>
      <c r="I1" s="544"/>
      <c r="J1" s="544"/>
      <c r="K1" s="629"/>
      <c r="L1" s="630" t="s">
        <v>1</v>
      </c>
      <c r="M1" s="631" t="s">
        <v>2</v>
      </c>
    </row>
    <row collapsed="false" customFormat="false" customHeight="true" hidden="false" ht="48.75" outlineLevel="0" r="2">
      <c r="A2" s="632"/>
      <c r="B2" s="633"/>
      <c r="C2" s="358"/>
      <c r="D2" s="358"/>
      <c r="E2" s="251"/>
      <c r="F2" s="251"/>
      <c r="G2" s="251"/>
      <c r="H2" s="51" t="s">
        <v>3</v>
      </c>
      <c r="I2" s="51"/>
      <c r="J2" s="51"/>
      <c r="K2" s="634"/>
      <c r="L2" s="635"/>
      <c r="M2" s="636"/>
    </row>
    <row collapsed="false" customFormat="true" customHeight="true" hidden="false" ht="35.25" outlineLevel="0" r="3" s="182">
      <c r="A3" s="637"/>
      <c r="B3" s="638"/>
      <c r="C3" s="639" t="s">
        <v>495</v>
      </c>
      <c r="D3" s="639"/>
      <c r="E3" s="639"/>
      <c r="F3" s="639"/>
      <c r="G3" s="639"/>
      <c r="H3" s="639"/>
      <c r="I3" s="639"/>
      <c r="J3" s="639"/>
      <c r="K3" s="640"/>
      <c r="L3" s="641"/>
      <c r="M3" s="642"/>
    </row>
    <row collapsed="false" customFormat="true" customHeight="true" hidden="false" ht="116.25" outlineLevel="0" r="4" s="182">
      <c r="A4" s="643"/>
      <c r="B4" s="644"/>
      <c r="C4" s="645" t="s">
        <v>496</v>
      </c>
      <c r="D4" s="645"/>
      <c r="E4" s="645"/>
      <c r="F4" s="645"/>
      <c r="G4" s="645"/>
      <c r="H4" s="645"/>
      <c r="I4" s="645"/>
      <c r="J4" s="645"/>
      <c r="K4" s="646"/>
      <c r="L4" s="647"/>
      <c r="M4" s="648"/>
    </row>
    <row collapsed="false" customFormat="true" customHeight="true" hidden="false" ht="41.25" outlineLevel="0" r="5" s="182">
      <c r="A5" s="582"/>
      <c r="B5" s="649" t="s">
        <v>497</v>
      </c>
      <c r="C5" s="81" t="s">
        <v>498</v>
      </c>
      <c r="D5" s="81"/>
      <c r="E5" s="81"/>
      <c r="F5" s="81"/>
      <c r="G5" s="81"/>
      <c r="H5" s="81"/>
      <c r="I5" s="81"/>
      <c r="J5" s="81"/>
      <c r="K5" s="650" t="n">
        <v>3.2</v>
      </c>
      <c r="L5" s="651" t="n">
        <f aca="false">ROUNDUP(K5*$A$1,2)</f>
        <v>1024</v>
      </c>
      <c r="M5" s="652" t="n">
        <f aca="false">ROUNDUP(ROUNDUP(K5*0.9,1)*$A$1,2)</f>
        <v>928</v>
      </c>
    </row>
    <row collapsed="false" customFormat="true" customHeight="true" hidden="false" ht="129" outlineLevel="0" r="6" s="182">
      <c r="A6" s="453"/>
      <c r="B6" s="454"/>
      <c r="C6" s="138" t="s">
        <v>499</v>
      </c>
      <c r="D6" s="138"/>
      <c r="E6" s="138"/>
      <c r="F6" s="138"/>
      <c r="G6" s="138"/>
      <c r="H6" s="138"/>
      <c r="I6" s="138"/>
      <c r="J6" s="138"/>
      <c r="K6" s="653"/>
      <c r="L6" s="654"/>
      <c r="M6" s="655"/>
    </row>
    <row collapsed="false" customFormat="true" customHeight="true" hidden="false" ht="41.25" outlineLevel="0" r="7" s="182">
      <c r="A7" s="656"/>
      <c r="B7" s="657" t="s">
        <v>500</v>
      </c>
      <c r="C7" s="658" t="s">
        <v>501</v>
      </c>
      <c r="D7" s="658"/>
      <c r="E7" s="658"/>
      <c r="F7" s="658"/>
      <c r="G7" s="658"/>
      <c r="H7" s="658"/>
      <c r="I7" s="658"/>
      <c r="J7" s="658"/>
      <c r="K7" s="650" t="n">
        <v>8</v>
      </c>
      <c r="L7" s="651" t="n">
        <f aca="false">ROUNDUP(K7*$A$1,2)</f>
        <v>2560</v>
      </c>
      <c r="M7" s="652" t="n">
        <f aca="false">ROUNDUP(ROUNDUP(K7*0.9,1)*$A$1,2)</f>
        <v>2304</v>
      </c>
    </row>
  </sheetData>
  <mergeCells count="7">
    <mergeCell ref="D1:J1"/>
    <mergeCell ref="H2:J2"/>
    <mergeCell ref="C3:J3"/>
    <mergeCell ref="C4:J4"/>
    <mergeCell ref="C5:J5"/>
    <mergeCell ref="C6:J6"/>
    <mergeCell ref="C7:J7"/>
  </mergeCells>
  <conditionalFormatting sqref="L1:M4;L6:M6;L8:M1048576"/>
  <conditionalFormatting sqref="L5:M5;L7:M7"/>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1:M25"/>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75" zoomScalePageLayoutView="75">
      <pane activePane="bottomLeft" topLeftCell="A3" xSplit="0" ySplit="2"/>
      <selection activeCell="A1" activeCellId="0" pane="topLeft" sqref="A1"/>
      <selection activeCell="N1" activeCellId="0" pane="bottomLeft" sqref="N1"/>
    </sheetView>
  </sheetViews>
  <cols>
    <col collapsed="false" hidden="false" max="1" min="1" style="0" width="6.20392156862745"/>
    <col collapsed="false" hidden="false" max="2" min="2" style="0" width="23.6588235294118"/>
    <col collapsed="false" hidden="false" max="3" min="3" style="1" width="14.7137254901961"/>
    <col collapsed="false" hidden="false" max="4" min="4" style="1" width="12.2627450980392"/>
    <col collapsed="false" hidden="false" max="5" min="5" style="2" width="9.09019607843137"/>
    <col collapsed="false" hidden="false" max="6" min="6" style="2" width="9.66666666666667"/>
    <col collapsed="false" hidden="false" max="7" min="7" style="2" width="5.48235294117647"/>
    <col collapsed="false" hidden="false" max="8" min="8" style="2" width="5.76862745098039"/>
    <col collapsed="false" hidden="false" max="9" min="9" style="3" width="5.76862745098039"/>
    <col collapsed="false" hidden="false" max="10" min="10" style="4" width="68.9725490196078"/>
    <col collapsed="false" hidden="true" max="11" min="11" style="627" width="0"/>
    <col collapsed="false" hidden="false" max="12" min="12" style="5" width="12.1176470588235"/>
    <col collapsed="false" hidden="false" max="13" min="13" style="5" width="12.2627450980392"/>
    <col collapsed="false" hidden="false" max="1025" min="14" style="0" width="8.75686274509804"/>
  </cols>
  <sheetData>
    <row collapsed="false" customFormat="true" customHeight="true" hidden="false" ht="20.25" outlineLevel="0" r="1" s="4">
      <c r="A1" s="541" t="n">
        <f aca="false">'NOVIcam CCTV'!$A$1</f>
        <v>320</v>
      </c>
      <c r="B1" s="542"/>
      <c r="C1" s="543"/>
      <c r="D1" s="544" t="s">
        <v>9</v>
      </c>
      <c r="E1" s="544"/>
      <c r="F1" s="544"/>
      <c r="G1" s="544"/>
      <c r="H1" s="544"/>
      <c r="I1" s="544"/>
      <c r="J1" s="544"/>
      <c r="K1" s="629"/>
      <c r="L1" s="546" t="s">
        <v>1</v>
      </c>
      <c r="M1" s="659" t="s">
        <v>2</v>
      </c>
    </row>
    <row collapsed="false" customFormat="false" customHeight="true" hidden="false" ht="48.75" outlineLevel="0" r="2">
      <c r="A2" s="632"/>
      <c r="B2" s="633"/>
      <c r="C2" s="358"/>
      <c r="D2" s="358"/>
      <c r="E2" s="251"/>
      <c r="F2" s="251"/>
      <c r="G2" s="251"/>
      <c r="H2" s="51" t="s">
        <v>3</v>
      </c>
      <c r="I2" s="51"/>
      <c r="J2" s="51"/>
      <c r="K2" s="634"/>
      <c r="L2" s="660"/>
      <c r="M2" s="661"/>
    </row>
    <row collapsed="false" customFormat="true" customHeight="true" hidden="false" ht="35.25" outlineLevel="0" r="3" s="182">
      <c r="A3" s="637"/>
      <c r="B3" s="638"/>
      <c r="C3" s="639" t="s">
        <v>502</v>
      </c>
      <c r="D3" s="639"/>
      <c r="E3" s="639"/>
      <c r="F3" s="639"/>
      <c r="G3" s="639"/>
      <c r="H3" s="639"/>
      <c r="I3" s="639"/>
      <c r="J3" s="639"/>
      <c r="K3" s="640"/>
      <c r="L3" s="662"/>
      <c r="M3" s="663"/>
    </row>
    <row collapsed="false" customFormat="true" customHeight="true" hidden="false" ht="134.25" outlineLevel="0" r="4" s="182">
      <c r="A4" s="643"/>
      <c r="B4" s="644"/>
      <c r="C4" s="645" t="s">
        <v>503</v>
      </c>
      <c r="D4" s="645"/>
      <c r="E4" s="645"/>
      <c r="F4" s="645"/>
      <c r="G4" s="645"/>
      <c r="H4" s="645"/>
      <c r="I4" s="645"/>
      <c r="J4" s="645"/>
      <c r="K4" s="646"/>
      <c r="L4" s="664"/>
      <c r="M4" s="665"/>
    </row>
    <row collapsed="false" customFormat="true" customHeight="true" hidden="false" ht="22.5" outlineLevel="0" r="5" s="182">
      <c r="A5" s="482"/>
      <c r="B5" s="226"/>
      <c r="C5" s="666" t="s">
        <v>12</v>
      </c>
      <c r="D5" s="666" t="s">
        <v>13</v>
      </c>
      <c r="E5" s="195" t="s">
        <v>50</v>
      </c>
      <c r="F5" s="666" t="s">
        <v>16</v>
      </c>
      <c r="G5" s="666"/>
      <c r="H5" s="666" t="s">
        <v>504</v>
      </c>
      <c r="I5" s="666"/>
      <c r="J5" s="667"/>
      <c r="K5" s="668"/>
      <c r="L5" s="281"/>
      <c r="M5" s="665"/>
    </row>
    <row collapsed="false" customFormat="true" customHeight="true" hidden="false" ht="41.25" outlineLevel="0" r="6" s="182">
      <c r="A6" s="582"/>
      <c r="B6" s="583" t="s">
        <v>505</v>
      </c>
      <c r="C6" s="669" t="s">
        <v>506</v>
      </c>
      <c r="D6" s="670" t="s">
        <v>507</v>
      </c>
      <c r="E6" s="272" t="s">
        <v>54</v>
      </c>
      <c r="F6" s="99" t="s">
        <v>358</v>
      </c>
      <c r="G6" s="99"/>
      <c r="H6" s="666" t="s">
        <v>17</v>
      </c>
      <c r="I6" s="666"/>
      <c r="J6" s="671" t="s">
        <v>508</v>
      </c>
      <c r="K6" s="650" t="n">
        <v>181.6</v>
      </c>
      <c r="L6" s="83" t="n">
        <f aca="false">ROUNDUP(K6*$A$1,2)</f>
        <v>58112</v>
      </c>
      <c r="M6" s="111" t="n">
        <f aca="false">ROUNDUP(ROUNDUP(K6*0.9,1)*$A$1,2)</f>
        <v>52320</v>
      </c>
    </row>
    <row collapsed="false" customFormat="true" customHeight="true" hidden="false" ht="35.25" outlineLevel="0" r="7" s="182">
      <c r="A7" s="21"/>
      <c r="B7" s="563"/>
      <c r="C7" s="427" t="s">
        <v>509</v>
      </c>
      <c r="D7" s="427"/>
      <c r="E7" s="427"/>
      <c r="F7" s="427"/>
      <c r="G7" s="427"/>
      <c r="H7" s="427"/>
      <c r="I7" s="427"/>
      <c r="J7" s="427"/>
      <c r="K7" s="672"/>
      <c r="L7" s="429"/>
      <c r="M7" s="430"/>
    </row>
    <row collapsed="false" customFormat="true" customHeight="true" hidden="false" ht="114" outlineLevel="0" r="8" s="182">
      <c r="A8" s="453"/>
      <c r="B8" s="454"/>
      <c r="C8" s="138" t="s">
        <v>510</v>
      </c>
      <c r="D8" s="138"/>
      <c r="E8" s="138"/>
      <c r="F8" s="138"/>
      <c r="G8" s="138"/>
      <c r="H8" s="138"/>
      <c r="I8" s="138"/>
      <c r="J8" s="138"/>
      <c r="K8" s="653"/>
      <c r="L8" s="673"/>
      <c r="M8" s="674"/>
    </row>
    <row collapsed="false" customFormat="true" customHeight="true" hidden="false" ht="22.5" outlineLevel="0" r="9" s="182">
      <c r="A9" s="225"/>
      <c r="B9" s="514"/>
      <c r="C9" s="515" t="s">
        <v>511</v>
      </c>
      <c r="D9" s="90" t="s">
        <v>512</v>
      </c>
      <c r="E9" s="675" t="s">
        <v>513</v>
      </c>
      <c r="F9" s="90" t="s">
        <v>514</v>
      </c>
      <c r="G9" s="483"/>
      <c r="H9" s="483"/>
      <c r="I9" s="676"/>
      <c r="J9" s="667"/>
      <c r="K9" s="668"/>
      <c r="L9" s="677"/>
      <c r="M9" s="674"/>
    </row>
    <row collapsed="false" customFormat="true" customHeight="true" hidden="false" ht="41.25" outlineLevel="0" r="10" s="182">
      <c r="A10" s="678"/>
      <c r="B10" s="679" t="s">
        <v>515</v>
      </c>
      <c r="C10" s="669" t="s">
        <v>516</v>
      </c>
      <c r="D10" s="98" t="n">
        <v>8</v>
      </c>
      <c r="E10" s="98" t="s">
        <v>517</v>
      </c>
      <c r="F10" s="666" t="s">
        <v>518</v>
      </c>
      <c r="G10" s="81" t="s">
        <v>519</v>
      </c>
      <c r="H10" s="81"/>
      <c r="I10" s="81"/>
      <c r="J10" s="81"/>
      <c r="K10" s="650" t="n">
        <v>122.9</v>
      </c>
      <c r="L10" s="83" t="n">
        <f aca="false">ROUNDUP(K10*$A$1,2)</f>
        <v>39328</v>
      </c>
      <c r="M10" s="111" t="n">
        <f aca="false">ROUNDUP(ROUNDUP(K10*0.9,1)*$A$1,2)</f>
        <v>35424</v>
      </c>
    </row>
    <row collapsed="false" customFormat="true" customHeight="true" hidden="false" ht="41.25" outlineLevel="0" r="11" s="182">
      <c r="A11" s="678"/>
      <c r="B11" s="679" t="s">
        <v>520</v>
      </c>
      <c r="C11" s="669" t="s">
        <v>516</v>
      </c>
      <c r="D11" s="98" t="n">
        <v>8</v>
      </c>
      <c r="E11" s="98" t="s">
        <v>517</v>
      </c>
      <c r="F11" s="666" t="s">
        <v>521</v>
      </c>
      <c r="G11" s="81" t="s">
        <v>522</v>
      </c>
      <c r="H11" s="81"/>
      <c r="I11" s="81"/>
      <c r="J11" s="81"/>
      <c r="K11" s="650" t="n">
        <v>159.8</v>
      </c>
      <c r="L11" s="83" t="n">
        <f aca="false">ROUNDUP(K11*$A$1,2)</f>
        <v>51136</v>
      </c>
      <c r="M11" s="111" t="n">
        <f aca="false">ROUNDUP(ROUNDUP(K11*0.9,1)*$A$1,2)</f>
        <v>46048</v>
      </c>
    </row>
    <row collapsed="false" customFormat="true" customHeight="true" hidden="false" ht="35.25" outlineLevel="0" r="12" s="182">
      <c r="A12" s="680"/>
      <c r="B12" s="563"/>
      <c r="C12" s="57" t="s">
        <v>523</v>
      </c>
      <c r="D12" s="57"/>
      <c r="E12" s="57"/>
      <c r="F12" s="57"/>
      <c r="G12" s="57"/>
      <c r="H12" s="57"/>
      <c r="I12" s="57"/>
      <c r="J12" s="57"/>
      <c r="K12" s="672"/>
      <c r="L12" s="179"/>
      <c r="M12" s="302"/>
    </row>
    <row collapsed="false" customFormat="true" customHeight="true" hidden="false" ht="116.25" outlineLevel="0" r="13" s="182">
      <c r="A13" s="643"/>
      <c r="B13" s="644"/>
      <c r="C13" s="645" t="s">
        <v>524</v>
      </c>
      <c r="D13" s="645"/>
      <c r="E13" s="645"/>
      <c r="F13" s="645"/>
      <c r="G13" s="645"/>
      <c r="H13" s="645"/>
      <c r="I13" s="645"/>
      <c r="J13" s="645"/>
      <c r="K13" s="646"/>
      <c r="L13" s="664"/>
      <c r="M13" s="665"/>
    </row>
    <row collapsed="false" customFormat="true" customHeight="true" hidden="false" ht="22.5" outlineLevel="0" r="14" s="182">
      <c r="A14" s="482"/>
      <c r="B14" s="226"/>
      <c r="C14" s="666" t="s">
        <v>12</v>
      </c>
      <c r="D14" s="666" t="s">
        <v>13</v>
      </c>
      <c r="E14" s="298" t="s">
        <v>14</v>
      </c>
      <c r="F14" s="666" t="s">
        <v>16</v>
      </c>
      <c r="G14" s="666"/>
      <c r="H14" s="666" t="s">
        <v>504</v>
      </c>
      <c r="I14" s="666"/>
      <c r="J14" s="667"/>
      <c r="K14" s="668"/>
      <c r="L14" s="281"/>
      <c r="M14" s="665"/>
    </row>
    <row collapsed="false" customFormat="true" customHeight="true" hidden="false" ht="41.25" outlineLevel="0" r="15" s="182">
      <c r="A15" s="582"/>
      <c r="B15" s="583" t="s">
        <v>525</v>
      </c>
      <c r="C15" s="669" t="s">
        <v>526</v>
      </c>
      <c r="D15" s="670" t="s">
        <v>20</v>
      </c>
      <c r="E15" s="436" t="n">
        <v>700</v>
      </c>
      <c r="F15" s="99" t="s">
        <v>527</v>
      </c>
      <c r="G15" s="99"/>
      <c r="H15" s="666" t="s">
        <v>17</v>
      </c>
      <c r="I15" s="666"/>
      <c r="J15" s="671" t="s">
        <v>528</v>
      </c>
      <c r="K15" s="650" t="n">
        <v>28.8</v>
      </c>
      <c r="L15" s="83" t="n">
        <f aca="false">ROUNDUP(K15*$A$1*1.5,1)</f>
        <v>13824</v>
      </c>
      <c r="M15" s="111" t="n">
        <f aca="false">ROUNDUP(ROUNDUP(K15*1.375,1)*$A$1,2)</f>
        <v>12672</v>
      </c>
    </row>
    <row collapsed="false" customFormat="true" customHeight="true" hidden="false" ht="157.5" outlineLevel="0" r="16" s="182">
      <c r="A16" s="453"/>
      <c r="B16" s="454"/>
      <c r="C16" s="138" t="s">
        <v>529</v>
      </c>
      <c r="D16" s="138"/>
      <c r="E16" s="138"/>
      <c r="F16" s="138"/>
      <c r="G16" s="138"/>
      <c r="H16" s="138"/>
      <c r="I16" s="138"/>
      <c r="J16" s="138"/>
      <c r="K16" s="653"/>
      <c r="L16" s="277"/>
      <c r="M16" s="681"/>
    </row>
    <row collapsed="false" customFormat="true" customHeight="true" hidden="false" ht="22.5" outlineLevel="0" r="17" s="182">
      <c r="A17" s="225"/>
      <c r="B17" s="226"/>
      <c r="C17" s="666" t="s">
        <v>12</v>
      </c>
      <c r="D17" s="666" t="s">
        <v>13</v>
      </c>
      <c r="E17" s="298" t="s">
        <v>14</v>
      </c>
      <c r="F17" s="666" t="s">
        <v>16</v>
      </c>
      <c r="G17" s="666"/>
      <c r="H17" s="666" t="s">
        <v>504</v>
      </c>
      <c r="I17" s="666"/>
      <c r="J17" s="667"/>
      <c r="K17" s="668"/>
      <c r="L17" s="281"/>
      <c r="M17" s="681"/>
    </row>
    <row collapsed="false" customFormat="true" customHeight="true" hidden="false" ht="41.25" outlineLevel="0" r="18" s="182">
      <c r="A18" s="656"/>
      <c r="B18" s="657" t="s">
        <v>530</v>
      </c>
      <c r="C18" s="658" t="s">
        <v>531</v>
      </c>
      <c r="D18" s="682" t="s">
        <v>20</v>
      </c>
      <c r="E18" s="683" t="n">
        <v>900</v>
      </c>
      <c r="F18" s="684" t="s">
        <v>74</v>
      </c>
      <c r="G18" s="684"/>
      <c r="H18" s="685" t="s">
        <v>17</v>
      </c>
      <c r="I18" s="685"/>
      <c r="J18" s="686" t="s">
        <v>532</v>
      </c>
      <c r="K18" s="650" t="n">
        <v>44.1</v>
      </c>
      <c r="L18" s="117" t="n">
        <f aca="false">ROUNDUP(K18*$A$1*1.5,1)</f>
        <v>21168</v>
      </c>
      <c r="M18" s="118" t="n">
        <f aca="false">ROUNDUP(ROUNDUP(K18*1.375,1)*$A$1,2)</f>
        <v>19424</v>
      </c>
    </row>
    <row collapsed="false" customFormat="true" customHeight="true" hidden="false" ht="35.25" outlineLevel="0" r="19" s="182">
      <c r="A19" s="21"/>
      <c r="B19" s="563"/>
      <c r="C19" s="57" t="s">
        <v>533</v>
      </c>
      <c r="D19" s="57"/>
      <c r="E19" s="57"/>
      <c r="F19" s="57"/>
      <c r="G19" s="57"/>
      <c r="H19" s="57"/>
      <c r="I19" s="57"/>
      <c r="J19" s="57"/>
      <c r="K19" s="672"/>
      <c r="L19" s="429"/>
      <c r="M19" s="687"/>
    </row>
    <row collapsed="false" customFormat="true" customHeight="true" hidden="false" ht="100.5" outlineLevel="0" r="20" s="182">
      <c r="A20" s="688"/>
      <c r="B20" s="689"/>
      <c r="C20" s="569" t="s">
        <v>534</v>
      </c>
      <c r="D20" s="569"/>
      <c r="E20" s="569"/>
      <c r="F20" s="569"/>
      <c r="G20" s="569"/>
      <c r="H20" s="569"/>
      <c r="I20" s="569"/>
      <c r="J20" s="569"/>
      <c r="K20" s="690"/>
      <c r="L20" s="691"/>
      <c r="M20" s="692"/>
    </row>
    <row collapsed="false" customFormat="true" customHeight="true" hidden="false" ht="22.5" outlineLevel="0" r="21" s="182">
      <c r="A21" s="482"/>
      <c r="B21" s="226"/>
      <c r="C21" s="227" t="s">
        <v>511</v>
      </c>
      <c r="D21" s="666" t="s">
        <v>512</v>
      </c>
      <c r="E21" s="693" t="s">
        <v>513</v>
      </c>
      <c r="F21" s="666" t="s">
        <v>514</v>
      </c>
      <c r="G21" s="483"/>
      <c r="H21" s="483"/>
      <c r="I21" s="676"/>
      <c r="J21" s="667"/>
      <c r="K21" s="668"/>
      <c r="L21" s="677"/>
      <c r="M21" s="692"/>
    </row>
    <row collapsed="false" customFormat="true" customHeight="true" hidden="false" ht="41.25" outlineLevel="0" r="22" s="182">
      <c r="A22" s="582"/>
      <c r="B22" s="583" t="s">
        <v>535</v>
      </c>
      <c r="C22" s="694" t="s">
        <v>536</v>
      </c>
      <c r="D22" s="98" t="n">
        <v>1</v>
      </c>
      <c r="E22" s="98" t="s">
        <v>133</v>
      </c>
      <c r="F22" s="99" t="s">
        <v>133</v>
      </c>
      <c r="G22" s="81" t="s">
        <v>537</v>
      </c>
      <c r="H22" s="81"/>
      <c r="I22" s="81"/>
      <c r="J22" s="81"/>
      <c r="K22" s="695" t="n">
        <v>41.2</v>
      </c>
      <c r="L22" s="83" t="n">
        <f aca="false">ROUNDUP(K22*$A$1*1.5,1)</f>
        <v>19776</v>
      </c>
      <c r="M22" s="111" t="n">
        <f aca="false">ROUNDUP(ROUNDUP(K22*1.375,1)*$A$1,2)</f>
        <v>18144</v>
      </c>
    </row>
    <row collapsed="false" customFormat="true" customHeight="true" hidden="false" ht="151.5" outlineLevel="0" r="23" s="182">
      <c r="A23" s="453"/>
      <c r="B23" s="454"/>
      <c r="C23" s="138" t="s">
        <v>538</v>
      </c>
      <c r="D23" s="138"/>
      <c r="E23" s="138"/>
      <c r="F23" s="138"/>
      <c r="G23" s="138"/>
      <c r="H23" s="138"/>
      <c r="I23" s="138"/>
      <c r="J23" s="138"/>
      <c r="K23" s="653"/>
      <c r="L23" s="673"/>
      <c r="M23" s="674"/>
    </row>
    <row collapsed="false" customFormat="true" customHeight="true" hidden="false" ht="22.5" outlineLevel="0" r="24" s="182">
      <c r="A24" s="225"/>
      <c r="B24" s="226"/>
      <c r="C24" s="227" t="s">
        <v>511</v>
      </c>
      <c r="D24" s="666" t="s">
        <v>512</v>
      </c>
      <c r="E24" s="693" t="s">
        <v>513</v>
      </c>
      <c r="F24" s="666" t="s">
        <v>514</v>
      </c>
      <c r="G24" s="483"/>
      <c r="H24" s="483"/>
      <c r="I24" s="676"/>
      <c r="J24" s="667"/>
      <c r="K24" s="668"/>
      <c r="L24" s="677"/>
      <c r="M24" s="674"/>
    </row>
    <row collapsed="false" customFormat="true" customHeight="true" hidden="false" ht="41.25" outlineLevel="0" r="25" s="182">
      <c r="A25" s="656"/>
      <c r="B25" s="657" t="s">
        <v>539</v>
      </c>
      <c r="C25" s="696" t="s">
        <v>516</v>
      </c>
      <c r="D25" s="697" t="n">
        <v>2</v>
      </c>
      <c r="E25" s="697" t="n">
        <v>4</v>
      </c>
      <c r="F25" s="684" t="s">
        <v>540</v>
      </c>
      <c r="G25" s="698" t="s">
        <v>541</v>
      </c>
      <c r="H25" s="698"/>
      <c r="I25" s="698"/>
      <c r="J25" s="698"/>
      <c r="K25" s="699" t="n">
        <v>125</v>
      </c>
      <c r="L25" s="117" t="n">
        <f aca="false">ROUNDUP(K25*$A$1*1.5,1)</f>
        <v>60000</v>
      </c>
      <c r="M25" s="111" t="n">
        <f aca="false">ROUNDUP(ROUNDUP(K25*1.375,1)*$A$1,2)</f>
        <v>55008</v>
      </c>
    </row>
  </sheetData>
  <mergeCells count="34">
    <mergeCell ref="D1:J1"/>
    <mergeCell ref="H2:J2"/>
    <mergeCell ref="C3:J3"/>
    <mergeCell ref="C4:J4"/>
    <mergeCell ref="M4:M5"/>
    <mergeCell ref="F5:G5"/>
    <mergeCell ref="H5:I5"/>
    <mergeCell ref="F6:G6"/>
    <mergeCell ref="H6:I6"/>
    <mergeCell ref="C7:J7"/>
    <mergeCell ref="C8:J8"/>
    <mergeCell ref="M8:M9"/>
    <mergeCell ref="G10:J10"/>
    <mergeCell ref="G11:J11"/>
    <mergeCell ref="C12:J12"/>
    <mergeCell ref="C13:J13"/>
    <mergeCell ref="M13:M14"/>
    <mergeCell ref="F14:G14"/>
    <mergeCell ref="H14:I14"/>
    <mergeCell ref="F15:G15"/>
    <mergeCell ref="H15:I15"/>
    <mergeCell ref="C16:J16"/>
    <mergeCell ref="M16:M17"/>
    <mergeCell ref="F17:G17"/>
    <mergeCell ref="H17:I17"/>
    <mergeCell ref="F18:G18"/>
    <mergeCell ref="H18:I18"/>
    <mergeCell ref="C19:J19"/>
    <mergeCell ref="C20:J20"/>
    <mergeCell ref="M20:M21"/>
    <mergeCell ref="G22:J22"/>
    <mergeCell ref="C23:J23"/>
    <mergeCell ref="M23:M24"/>
    <mergeCell ref="G25:J25"/>
  </mergeCells>
  <conditionalFormatting sqref="L1:M5;L7:M9;L12:M1048576"/>
  <conditionalFormatting sqref="L6:M6;L10:M11"/>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A1:O11"/>
  <sheetViews>
    <sheetView colorId="64" defaultGridColor="true" rightToLeft="false" showFormulas="false" showGridLines="false" showOutlineSymbols="true" showRowColHeaders="true" showZeros="true" tabSelected="false" topLeftCell="A1" view="pageBreakPreview" windowProtection="true" workbookViewId="0" zoomScale="75" zoomScaleNormal="100" zoomScalePageLayoutView="75">
      <pane activePane="bottomLeft" topLeftCell="A3" xSplit="0" ySplit="2"/>
      <selection activeCell="A1" activeCellId="0" pane="topLeft" sqref="A1"/>
      <selection activeCell="N1" activeCellId="0" pane="bottomLeft" sqref="N1"/>
    </sheetView>
  </sheetViews>
  <cols>
    <col collapsed="false" hidden="false" max="1" min="1" style="0" width="6.05882352941176"/>
    <col collapsed="false" hidden="false" max="2" min="2" style="0" width="40.2666666666667"/>
    <col collapsed="false" hidden="false" max="3" min="3" style="1" width="18.756862745098"/>
    <col collapsed="false" hidden="false" max="4" min="4" style="1" width="7.64313725490196"/>
    <col collapsed="false" hidden="false" max="5" min="5" style="2" width="5.48235294117647"/>
    <col collapsed="false" hidden="false" max="6" min="6" style="2" width="7.2156862745098"/>
    <col collapsed="false" hidden="false" max="7" min="7" style="2" width="1.29411764705882"/>
    <col collapsed="false" hidden="false" max="8" min="8" style="2" width="5.76862745098039"/>
    <col collapsed="false" hidden="false" max="9" min="9" style="3" width="17.4549019607843"/>
    <col collapsed="false" hidden="false" max="10" min="10" style="4" width="46.7490196078431"/>
    <col collapsed="false" hidden="true" max="11" min="11" style="352" width="0"/>
    <col collapsed="false" hidden="false" max="12" min="12" style="628" width="10.9725490196078"/>
    <col collapsed="false" hidden="false" max="13" min="13" style="628" width="12.2627450980392"/>
    <col collapsed="false" hidden="false" max="15" min="14" style="6" width="9.23529411764706"/>
    <col collapsed="false" hidden="false" max="1025" min="16" style="0" width="9.23529411764706"/>
  </cols>
  <sheetData>
    <row collapsed="false" customFormat="true" customHeight="true" hidden="false" ht="20.25" outlineLevel="0" r="1" s="4">
      <c r="A1" s="7" t="n">
        <f aca="false">'NOVIcam CCTV'!$A$1</f>
        <v>320</v>
      </c>
      <c r="B1" s="8"/>
      <c r="C1" s="9"/>
      <c r="D1" s="10" t="s">
        <v>9</v>
      </c>
      <c r="E1" s="10"/>
      <c r="F1" s="10"/>
      <c r="G1" s="10"/>
      <c r="H1" s="10"/>
      <c r="I1" s="10"/>
      <c r="J1" s="10"/>
      <c r="K1" s="700"/>
      <c r="L1" s="701" t="s">
        <v>1</v>
      </c>
      <c r="M1" s="702" t="s">
        <v>2</v>
      </c>
      <c r="N1" s="13"/>
      <c r="O1" s="13"/>
    </row>
    <row collapsed="false" customFormat="false" customHeight="true" hidden="false" ht="48.75" outlineLevel="0" r="2">
      <c r="A2" s="14"/>
      <c r="B2" s="15"/>
      <c r="C2" s="16"/>
      <c r="D2" s="16"/>
      <c r="E2" s="17"/>
      <c r="F2" s="17"/>
      <c r="G2" s="17"/>
      <c r="H2" s="18" t="s">
        <v>3</v>
      </c>
      <c r="I2" s="18"/>
      <c r="J2" s="18"/>
      <c r="K2" s="703"/>
      <c r="L2" s="704"/>
      <c r="M2" s="705"/>
    </row>
    <row collapsed="false" customFormat="false" customHeight="true" hidden="false" ht="30" outlineLevel="0" r="3">
      <c r="A3" s="21"/>
      <c r="B3" s="22"/>
      <c r="C3" s="102" t="s">
        <v>542</v>
      </c>
      <c r="D3" s="102"/>
      <c r="E3" s="102"/>
      <c r="F3" s="102"/>
      <c r="G3" s="102"/>
      <c r="H3" s="102"/>
      <c r="I3" s="102"/>
      <c r="J3" s="102"/>
      <c r="K3" s="428"/>
      <c r="L3" s="706"/>
      <c r="M3" s="707"/>
    </row>
    <row collapsed="false" customFormat="false" customHeight="true" hidden="false" ht="67.5" outlineLevel="0" r="4">
      <c r="A4" s="708"/>
      <c r="B4" s="709"/>
      <c r="C4" s="710" t="s">
        <v>543</v>
      </c>
      <c r="D4" s="710"/>
      <c r="E4" s="710"/>
      <c r="F4" s="710"/>
      <c r="G4" s="710"/>
      <c r="H4" s="710"/>
      <c r="I4" s="710"/>
      <c r="J4" s="710"/>
      <c r="K4" s="710"/>
      <c r="L4" s="710"/>
      <c r="M4" s="711"/>
    </row>
    <row collapsed="false" customFormat="false" customHeight="true" hidden="false" ht="51.75" outlineLevel="0" r="5">
      <c r="A5" s="712"/>
      <c r="B5" s="713" t="s">
        <v>544</v>
      </c>
      <c r="C5" s="714" t="s">
        <v>545</v>
      </c>
      <c r="D5" s="714"/>
      <c r="E5" s="714"/>
      <c r="F5" s="714"/>
      <c r="G5" s="714"/>
      <c r="H5" s="714"/>
      <c r="I5" s="714"/>
      <c r="J5" s="714"/>
      <c r="K5" s="715" t="n">
        <v>5.2</v>
      </c>
      <c r="L5" s="652" t="n">
        <f aca="false">ROUNDUP(K5*$A$1,2)</f>
        <v>1664</v>
      </c>
      <c r="M5" s="652" t="n">
        <f aca="false">ROUNDUP(ROUNDUP(K5*0.9,1)*$A$1,2)</f>
        <v>1504</v>
      </c>
    </row>
    <row collapsed="false" customFormat="false" customHeight="true" hidden="false" ht="57.75" outlineLevel="0" r="6">
      <c r="A6" s="716"/>
      <c r="B6" s="717" t="s">
        <v>546</v>
      </c>
      <c r="C6" s="714" t="s">
        <v>547</v>
      </c>
      <c r="D6" s="714"/>
      <c r="E6" s="714"/>
      <c r="F6" s="714"/>
      <c r="G6" s="714"/>
      <c r="H6" s="714"/>
      <c r="I6" s="714"/>
      <c r="J6" s="714"/>
      <c r="K6" s="715" t="n">
        <v>12.1</v>
      </c>
      <c r="L6" s="652" t="n">
        <f aca="false">ROUNDUP(K6*$A$1,2)</f>
        <v>3872</v>
      </c>
      <c r="M6" s="652" t="n">
        <f aca="false">ROUNDUP(ROUNDUP(K6*0.9,1)*$A$1,2)</f>
        <v>3488</v>
      </c>
    </row>
    <row collapsed="false" customFormat="false" customHeight="true" hidden="false" ht="30" outlineLevel="0" r="7">
      <c r="A7" s="718" t="s">
        <v>548</v>
      </c>
      <c r="B7" s="718"/>
      <c r="C7" s="718"/>
      <c r="D7" s="718"/>
      <c r="E7" s="718"/>
      <c r="F7" s="718"/>
      <c r="G7" s="718"/>
      <c r="H7" s="718"/>
      <c r="I7" s="718"/>
      <c r="J7" s="718"/>
      <c r="K7" s="718"/>
      <c r="L7" s="718"/>
      <c r="M7" s="718"/>
    </row>
    <row collapsed="false" customFormat="false" customHeight="true" hidden="false" ht="45.75" outlineLevel="0" r="8">
      <c r="A8" s="708"/>
      <c r="B8" s="709"/>
      <c r="C8" s="710" t="s">
        <v>549</v>
      </c>
      <c r="D8" s="710"/>
      <c r="E8" s="710"/>
      <c r="F8" s="710"/>
      <c r="G8" s="710"/>
      <c r="H8" s="710"/>
      <c r="I8" s="710"/>
      <c r="J8" s="710"/>
      <c r="K8" s="710"/>
      <c r="L8" s="710"/>
      <c r="M8" s="711"/>
    </row>
    <row collapsed="false" customFormat="false" customHeight="true" hidden="false" ht="54" outlineLevel="0" r="9">
      <c r="A9" s="712"/>
      <c r="B9" s="713" t="s">
        <v>550</v>
      </c>
      <c r="C9" s="714" t="s">
        <v>551</v>
      </c>
      <c r="D9" s="714"/>
      <c r="E9" s="714"/>
      <c r="F9" s="714"/>
      <c r="G9" s="714"/>
      <c r="H9" s="714"/>
      <c r="I9" s="714"/>
      <c r="J9" s="714"/>
      <c r="K9" s="715" t="n">
        <v>20.3</v>
      </c>
      <c r="L9" s="652" t="n">
        <f aca="false">ROUNDUP(K9*$A$1,2)</f>
        <v>6496</v>
      </c>
      <c r="M9" s="652" t="n">
        <f aca="false">ROUNDUP(ROUNDUP(K9*0.9,1)*$A$1,2)</f>
        <v>5856</v>
      </c>
    </row>
    <row collapsed="false" customFormat="false" customHeight="true" hidden="false" ht="51.75" outlineLevel="0" r="10">
      <c r="A10" s="712"/>
      <c r="B10" s="713" t="s">
        <v>552</v>
      </c>
      <c r="C10" s="714" t="s">
        <v>553</v>
      </c>
      <c r="D10" s="714"/>
      <c r="E10" s="714"/>
      <c r="F10" s="714"/>
      <c r="G10" s="714"/>
      <c r="H10" s="714"/>
      <c r="I10" s="714"/>
      <c r="J10" s="714"/>
      <c r="K10" s="715" t="n">
        <v>11.5</v>
      </c>
      <c r="L10" s="652" t="n">
        <f aca="false">ROUNDUP(K10*$A$1,2)</f>
        <v>3680</v>
      </c>
      <c r="M10" s="652" t="n">
        <f aca="false">ROUNDUP(ROUNDUP(K10*0.9,1)*$A$1,2)</f>
        <v>3328</v>
      </c>
    </row>
    <row collapsed="false" customFormat="false" customHeight="true" hidden="false" ht="57.75" outlineLevel="0" r="11">
      <c r="A11" s="716"/>
      <c r="B11" s="717" t="s">
        <v>554</v>
      </c>
      <c r="C11" s="714" t="s">
        <v>555</v>
      </c>
      <c r="D11" s="714"/>
      <c r="E11" s="714"/>
      <c r="F11" s="714"/>
      <c r="G11" s="714"/>
      <c r="H11" s="714"/>
      <c r="I11" s="714"/>
      <c r="J11" s="714"/>
      <c r="K11" s="715" t="n">
        <v>4.5</v>
      </c>
      <c r="L11" s="652" t="n">
        <f aca="false">ROUNDUP(K11*$A$1,2)</f>
        <v>1440</v>
      </c>
      <c r="M11" s="652" t="n">
        <f aca="false">ROUNDUP(ROUNDUP(K11*0.9,1)*$A$1,2)</f>
        <v>1312</v>
      </c>
    </row>
  </sheetData>
  <mergeCells count="11">
    <mergeCell ref="D1:J1"/>
    <mergeCell ref="H2:J2"/>
    <mergeCell ref="C3:J3"/>
    <mergeCell ref="C4:L4"/>
    <mergeCell ref="C5:J5"/>
    <mergeCell ref="C6:J6"/>
    <mergeCell ref="A7:M7"/>
    <mergeCell ref="C8:L8"/>
    <mergeCell ref="C9:J9"/>
    <mergeCell ref="C10:J10"/>
    <mergeCell ref="C11:J11"/>
  </mergeCells>
  <conditionalFormatting sqref="L1:M6;L8:M65536"/>
  <printOptions headings="false" gridLines="false" gridLinesSet="true" horizontalCentered="true" verticalCentered="false"/>
  <pageMargins left="0.196527777777778" right="0.196527777777778" top="0.196527777777778" bottom="0.196527777777778"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otalTime>0</TotalTime>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revision>0</cp:revision>
</cp:coreProperties>
</file>